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U:\Editais_EM_TRANSITO\ABC\Ceu_Azul\sam69_pavimentacao\"/>
    </mc:Choice>
  </mc:AlternateContent>
  <xr:revisionPtr revIDLastSave="0" documentId="13_ncr:1_{18CAF830-DFCC-4086-A84C-ABB4D33AA513}" xr6:coauthVersionLast="47" xr6:coauthVersionMax="47" xr10:uidLastSave="{00000000-0000-0000-0000-000000000000}"/>
  <bookViews>
    <workbookView xWindow="-120" yWindow="-120" windowWidth="29040" windowHeight="15840" tabRatio="844" firstSheet="1" activeTab="1" xr2:uid="{00000000-000D-0000-FFFF-FFFF00000000}"/>
  </bookViews>
  <sheets>
    <sheet name="Cronograma SFM" sheetId="12" state="hidden" r:id="rId1"/>
    <sheet name="Planilha de serviços" sheetId="1" r:id="rId2"/>
  </sheets>
  <externalReferences>
    <externalReference r:id="rId3"/>
  </externalReferences>
  <definedNames>
    <definedName name="_xlnm._FilterDatabase" localSheetId="1" hidden="1">'Planilha de serviços'!$A$6:$K$38</definedName>
    <definedName name="_xlnm.Print_Area" localSheetId="0">'Cronograma SFM'!$B$1:$T$55</definedName>
    <definedName name="_xlnm.Print_Area" localSheetId="1">'Planilha de serviços'!$A$1:$H$39</definedName>
    <definedName name="d">[1]proposta!#REF!</definedName>
    <definedName name="j">'Planilha de serviços'!#REF!</definedName>
    <definedName name="_xlnm.Print_Titles" localSheetId="1">'Planilha de serviços'!$5:$6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2" l="1"/>
  <c r="G2" i="12"/>
  <c r="C3" i="12"/>
  <c r="C2" i="12"/>
  <c r="S19" i="12"/>
  <c r="S18" i="12"/>
  <c r="S17" i="12"/>
  <c r="S16" i="12"/>
  <c r="S15" i="12"/>
  <c r="S14" i="12"/>
  <c r="S13" i="12"/>
  <c r="S12" i="12"/>
  <c r="S11" i="12"/>
  <c r="S10" i="12"/>
  <c r="S9" i="12"/>
  <c r="S21" i="12" l="1"/>
  <c r="T19" i="12" s="1"/>
  <c r="A19" i="12"/>
  <c r="A18" i="12"/>
  <c r="A17" i="12"/>
  <c r="A16" i="12"/>
  <c r="A15" i="12"/>
  <c r="A14" i="12"/>
  <c r="A13" i="12"/>
  <c r="A12" i="12"/>
  <c r="A11" i="12"/>
  <c r="A10" i="12"/>
  <c r="A9" i="12"/>
  <c r="Q6" i="12"/>
  <c r="Q24" i="12" s="1"/>
  <c r="P6" i="12"/>
  <c r="O6" i="12"/>
  <c r="N6" i="12"/>
  <c r="M6" i="12"/>
  <c r="L6" i="12"/>
  <c r="L8" i="12" s="1"/>
  <c r="K6" i="12"/>
  <c r="J6" i="12"/>
  <c r="J46" i="12" s="1"/>
  <c r="I6" i="12"/>
  <c r="I24" i="12" s="1"/>
  <c r="H6" i="12"/>
  <c r="G6" i="12"/>
  <c r="F6" i="12"/>
  <c r="S4" i="12"/>
  <c r="T3" i="12"/>
  <c r="K3" i="12"/>
  <c r="I3" i="12"/>
  <c r="M3" i="12" s="1"/>
  <c r="F7" i="12" s="1"/>
  <c r="F8" i="12" s="1"/>
  <c r="T2" i="12"/>
  <c r="T4" i="12" s="1"/>
  <c r="T10" i="12" l="1"/>
  <c r="T12" i="12"/>
  <c r="T14" i="12"/>
  <c r="T16" i="12"/>
  <c r="T18" i="12"/>
  <c r="T9" i="12"/>
  <c r="T11" i="12"/>
  <c r="T13" i="12"/>
  <c r="T15" i="12"/>
  <c r="T17" i="12"/>
  <c r="J33" i="12"/>
  <c r="P26" i="12"/>
  <c r="O37" i="12"/>
  <c r="Q43" i="12"/>
  <c r="I41" i="12"/>
  <c r="G26" i="12"/>
  <c r="H39" i="12"/>
  <c r="G7" i="12"/>
  <c r="G8" i="12" s="1"/>
  <c r="H7" i="12" s="1"/>
  <c r="H8" i="12" s="1"/>
  <c r="I7" i="12" s="1"/>
  <c r="I8" i="12" s="1"/>
  <c r="J7" i="12" s="1"/>
  <c r="J8" i="12" s="1"/>
  <c r="K7" i="12" s="1"/>
  <c r="K8" i="12" s="1"/>
  <c r="J36" i="12"/>
  <c r="O7" i="12"/>
  <c r="H26" i="12"/>
  <c r="H30" i="12"/>
  <c r="O40" i="12"/>
  <c r="M8" i="12"/>
  <c r="P42" i="12"/>
  <c r="I25" i="12"/>
  <c r="I29" i="12"/>
  <c r="P7" i="12"/>
  <c r="Q7" i="12"/>
  <c r="O25" i="12"/>
  <c r="J28" i="12"/>
  <c r="J29" i="12"/>
  <c r="Q32" i="12"/>
  <c r="G38" i="12"/>
  <c r="J24" i="12"/>
  <c r="N7" i="12"/>
  <c r="N24" i="12"/>
  <c r="Q25" i="12"/>
  <c r="Q26" i="12"/>
  <c r="P28" i="12"/>
  <c r="P27" i="12"/>
  <c r="P29" i="12"/>
  <c r="P30" i="12"/>
  <c r="J43" i="12"/>
  <c r="F24" i="12"/>
  <c r="G41" i="12"/>
  <c r="G42" i="12"/>
  <c r="O41" i="12"/>
  <c r="O42" i="12"/>
  <c r="Q27" i="12"/>
  <c r="Q28" i="12"/>
  <c r="Q29" i="12"/>
  <c r="Q30" i="12"/>
  <c r="H41" i="12"/>
  <c r="H42" i="12"/>
  <c r="M33" i="12"/>
  <c r="M34" i="12"/>
  <c r="H44" i="12"/>
  <c r="H43" i="12"/>
  <c r="P44" i="12"/>
  <c r="P43" i="12"/>
  <c r="G25" i="12"/>
  <c r="L32" i="12"/>
  <c r="L31" i="12"/>
  <c r="H25" i="12"/>
  <c r="G27" i="12"/>
  <c r="G28" i="12"/>
  <c r="G39" i="12"/>
  <c r="G40" i="12"/>
  <c r="J35" i="12"/>
  <c r="I26" i="12"/>
  <c r="H28" i="12"/>
  <c r="H27" i="12"/>
  <c r="Q41" i="12"/>
  <c r="Q42" i="12"/>
  <c r="K24" i="12"/>
  <c r="I27" i="12"/>
  <c r="I28" i="12"/>
  <c r="I30" i="12"/>
  <c r="I31" i="12"/>
  <c r="I32" i="12"/>
  <c r="O39" i="12"/>
  <c r="L7" i="12"/>
  <c r="L24" i="12"/>
  <c r="J30" i="12"/>
  <c r="J31" i="12"/>
  <c r="J32" i="12"/>
  <c r="P39" i="12"/>
  <c r="P40" i="12"/>
  <c r="M7" i="12"/>
  <c r="M24" i="12"/>
  <c r="N8" i="12"/>
  <c r="O27" i="12"/>
  <c r="O28" i="12"/>
  <c r="I43" i="12"/>
  <c r="I44" i="12"/>
  <c r="J45" i="12"/>
  <c r="J44" i="12"/>
  <c r="O8" i="12"/>
  <c r="P8" i="12"/>
  <c r="Q8" i="12"/>
  <c r="G24" i="12"/>
  <c r="O24" i="12"/>
  <c r="H24" i="12"/>
  <c r="P24" i="12"/>
  <c r="T21" i="12" l="1"/>
  <c r="P41" i="12"/>
  <c r="J34" i="12"/>
  <c r="O26" i="12"/>
  <c r="Q44" i="12"/>
  <c r="P25" i="12"/>
  <c r="G37" i="12"/>
  <c r="J27" i="12"/>
  <c r="I42" i="12"/>
  <c r="O38" i="12"/>
  <c r="H40" i="12"/>
  <c r="H29" i="12"/>
  <c r="Q31" i="12"/>
  <c r="G33" i="12"/>
  <c r="G34" i="12"/>
  <c r="O35" i="12"/>
  <c r="O36" i="12"/>
  <c r="L37" i="12"/>
  <c r="L38" i="12"/>
  <c r="K45" i="12"/>
  <c r="K46" i="12"/>
  <c r="F34" i="12"/>
  <c r="F33" i="12"/>
  <c r="W13" i="12"/>
  <c r="J38" i="12"/>
  <c r="J37" i="12"/>
  <c r="G35" i="12"/>
  <c r="G36" i="12"/>
  <c r="N37" i="12"/>
  <c r="N38" i="12"/>
  <c r="L25" i="12"/>
  <c r="L26" i="12"/>
  <c r="P45" i="12"/>
  <c r="P46" i="12"/>
  <c r="Q33" i="12"/>
  <c r="Q34" i="12"/>
  <c r="Q35" i="12"/>
  <c r="Q36" i="12"/>
  <c r="J39" i="12"/>
  <c r="J40" i="12"/>
  <c r="J25" i="12"/>
  <c r="J26" i="12"/>
  <c r="M35" i="12"/>
  <c r="M36" i="12"/>
  <c r="M25" i="12"/>
  <c r="M26" i="12"/>
  <c r="K33" i="12"/>
  <c r="K34" i="12"/>
  <c r="L41" i="12"/>
  <c r="L42" i="12"/>
  <c r="F29" i="12"/>
  <c r="F30" i="12"/>
  <c r="W11" i="12"/>
  <c r="N34" i="12"/>
  <c r="N33" i="12"/>
  <c r="N42" i="12"/>
  <c r="N41" i="12"/>
  <c r="H45" i="12"/>
  <c r="H46" i="12"/>
  <c r="I33" i="12"/>
  <c r="I34" i="12"/>
  <c r="I35" i="12"/>
  <c r="I36" i="12"/>
  <c r="Q37" i="12"/>
  <c r="Q38" i="12"/>
  <c r="J41" i="12"/>
  <c r="J42" i="12"/>
  <c r="L33" i="12"/>
  <c r="L34" i="12"/>
  <c r="M31" i="12"/>
  <c r="M32" i="12"/>
  <c r="M41" i="12"/>
  <c r="M42" i="12"/>
  <c r="L29" i="12"/>
  <c r="L30" i="12"/>
  <c r="L40" i="12"/>
  <c r="L39" i="12"/>
  <c r="K27" i="12"/>
  <c r="K28" i="12"/>
  <c r="F45" i="12"/>
  <c r="F46" i="12"/>
  <c r="W19" i="12"/>
  <c r="N31" i="12"/>
  <c r="N32" i="12"/>
  <c r="N39" i="12"/>
  <c r="N40" i="12"/>
  <c r="P31" i="12"/>
  <c r="P32" i="12"/>
  <c r="P33" i="12"/>
  <c r="P34" i="12"/>
  <c r="I37" i="12"/>
  <c r="I38" i="12"/>
  <c r="Q39" i="12"/>
  <c r="Q40" i="12"/>
  <c r="K31" i="12"/>
  <c r="K32" i="12"/>
  <c r="M29" i="12"/>
  <c r="M30" i="12"/>
  <c r="M39" i="12"/>
  <c r="M40" i="12"/>
  <c r="L45" i="12"/>
  <c r="L46" i="12"/>
  <c r="K43" i="12"/>
  <c r="K44" i="12"/>
  <c r="F26" i="12"/>
  <c r="W9" i="12"/>
  <c r="F25" i="12"/>
  <c r="N29" i="12"/>
  <c r="N30" i="12"/>
  <c r="G43" i="12"/>
  <c r="G44" i="12"/>
  <c r="I39" i="12"/>
  <c r="I40" i="12"/>
  <c r="K29" i="12"/>
  <c r="K30" i="12"/>
  <c r="M45" i="12"/>
  <c r="M46" i="12"/>
  <c r="K25" i="12"/>
  <c r="K26" i="12"/>
  <c r="W15" i="12"/>
  <c r="F37" i="12"/>
  <c r="F38" i="12"/>
  <c r="F27" i="12"/>
  <c r="F28" i="12"/>
  <c r="W10" i="12"/>
  <c r="N45" i="12"/>
  <c r="N46" i="12"/>
  <c r="O43" i="12"/>
  <c r="O44" i="12"/>
  <c r="H33" i="12"/>
  <c r="H34" i="12"/>
  <c r="M37" i="12"/>
  <c r="M38" i="12"/>
  <c r="Q45" i="12"/>
  <c r="Q46" i="12"/>
  <c r="O29" i="12"/>
  <c r="O30" i="12"/>
  <c r="O31" i="12"/>
  <c r="O32" i="12"/>
  <c r="H36" i="12"/>
  <c r="H35" i="12"/>
  <c r="P37" i="12"/>
  <c r="P38" i="12"/>
  <c r="K41" i="12"/>
  <c r="K42" i="12"/>
  <c r="F35" i="12"/>
  <c r="F36" i="12"/>
  <c r="W14" i="12"/>
  <c r="F43" i="12"/>
  <c r="F44" i="12"/>
  <c r="W18" i="12"/>
  <c r="H31" i="12"/>
  <c r="H32" i="12"/>
  <c r="P36" i="12"/>
  <c r="P35" i="12"/>
  <c r="I45" i="12"/>
  <c r="I46" i="12"/>
  <c r="G29" i="12"/>
  <c r="G30" i="12"/>
  <c r="G31" i="12"/>
  <c r="G32" i="12"/>
  <c r="O33" i="12"/>
  <c r="O34" i="12"/>
  <c r="H37" i="12"/>
  <c r="H38" i="12"/>
  <c r="L27" i="12"/>
  <c r="L28" i="12"/>
  <c r="N26" i="12"/>
  <c r="N25" i="12"/>
  <c r="K39" i="12"/>
  <c r="K40" i="12"/>
  <c r="N35" i="12"/>
  <c r="N36" i="12"/>
  <c r="F42" i="12"/>
  <c r="W17" i="12"/>
  <c r="F41" i="12"/>
  <c r="L43" i="12"/>
  <c r="L44" i="12"/>
  <c r="K37" i="12"/>
  <c r="K38" i="12"/>
  <c r="W16" i="12"/>
  <c r="F39" i="12"/>
  <c r="F40" i="12"/>
  <c r="N27" i="12"/>
  <c r="N28" i="12"/>
  <c r="O45" i="12"/>
  <c r="O46" i="12"/>
  <c r="M27" i="12"/>
  <c r="M28" i="12"/>
  <c r="K35" i="12"/>
  <c r="K36" i="12"/>
  <c r="G45" i="12"/>
  <c r="G46" i="12"/>
  <c r="M43" i="12"/>
  <c r="M44" i="12"/>
  <c r="L35" i="12"/>
  <c r="L36" i="12"/>
  <c r="F31" i="12"/>
  <c r="F32" i="12"/>
  <c r="W12" i="12"/>
  <c r="N43" i="12"/>
  <c r="N44" i="12"/>
  <c r="P48" i="12" l="1"/>
  <c r="Q48" i="12"/>
  <c r="G49" i="12"/>
  <c r="G48" i="12"/>
  <c r="O49" i="12"/>
  <c r="I48" i="12"/>
  <c r="O48" i="12"/>
  <c r="J48" i="12"/>
  <c r="P49" i="12"/>
  <c r="H49" i="12"/>
  <c r="H48" i="12"/>
  <c r="I49" i="12"/>
  <c r="Q49" i="12"/>
  <c r="S31" i="12"/>
  <c r="R31" i="12"/>
  <c r="S27" i="12"/>
  <c r="R27" i="12"/>
  <c r="S37" i="12"/>
  <c r="R37" i="12"/>
  <c r="S26" i="12"/>
  <c r="R26" i="12"/>
  <c r="F49" i="12"/>
  <c r="S36" i="12"/>
  <c r="R36" i="12"/>
  <c r="R46" i="12"/>
  <c r="S46" i="12"/>
  <c r="J49" i="12"/>
  <c r="S40" i="12"/>
  <c r="R40" i="12"/>
  <c r="S44" i="12"/>
  <c r="R44" i="12"/>
  <c r="S35" i="12"/>
  <c r="R35" i="12"/>
  <c r="K49" i="12"/>
  <c r="S45" i="12"/>
  <c r="R45" i="12"/>
  <c r="L49" i="12"/>
  <c r="S39" i="12"/>
  <c r="R39" i="12"/>
  <c r="N48" i="12"/>
  <c r="S43" i="12"/>
  <c r="R43" i="12"/>
  <c r="K48" i="12"/>
  <c r="L48" i="12"/>
  <c r="N49" i="12"/>
  <c r="R30" i="12"/>
  <c r="S30" i="12"/>
  <c r="S33" i="12"/>
  <c r="R33" i="12"/>
  <c r="S29" i="12"/>
  <c r="R29" i="12"/>
  <c r="M49" i="12"/>
  <c r="S34" i="12"/>
  <c r="R34" i="12"/>
  <c r="S42" i="12"/>
  <c r="R42" i="12"/>
  <c r="S25" i="12"/>
  <c r="R25" i="12"/>
  <c r="F48" i="12"/>
  <c r="M48" i="12"/>
  <c r="S41" i="12"/>
  <c r="R41" i="12"/>
  <c r="S32" i="12"/>
  <c r="R32" i="12"/>
  <c r="S28" i="12"/>
  <c r="R28" i="12"/>
  <c r="R38" i="12"/>
  <c r="S38" i="12"/>
  <c r="P51" i="12" l="1"/>
  <c r="P53" i="12" s="1"/>
  <c r="J51" i="12"/>
  <c r="J53" i="12" s="1"/>
  <c r="G51" i="12"/>
  <c r="G53" i="12" s="1"/>
  <c r="Q51" i="12"/>
  <c r="Q53" i="12" s="1"/>
  <c r="O51" i="12"/>
  <c r="O53" i="12" s="1"/>
  <c r="H51" i="12"/>
  <c r="H53" i="12" s="1"/>
  <c r="L51" i="12"/>
  <c r="L53" i="12" s="1"/>
  <c r="F51" i="12"/>
  <c r="S48" i="12"/>
  <c r="I51" i="12"/>
  <c r="I53" i="12" s="1"/>
  <c r="K51" i="12"/>
  <c r="K53" i="12" s="1"/>
  <c r="N51" i="12"/>
  <c r="N53" i="12" s="1"/>
  <c r="M51" i="12"/>
  <c r="M53" i="12" s="1"/>
  <c r="S49" i="12"/>
  <c r="S52" i="12" l="1"/>
  <c r="S51" i="12"/>
  <c r="Q52" i="12" l="1"/>
  <c r="I52" i="12"/>
  <c r="T40" i="12"/>
  <c r="T32" i="12"/>
  <c r="S53" i="12"/>
  <c r="P52" i="12"/>
  <c r="H52" i="12"/>
  <c r="T41" i="12"/>
  <c r="T33" i="12"/>
  <c r="T25" i="12"/>
  <c r="O52" i="12"/>
  <c r="G52" i="12"/>
  <c r="T42" i="12"/>
  <c r="T34" i="12"/>
  <c r="T26" i="12"/>
  <c r="N52" i="12"/>
  <c r="F52" i="12"/>
  <c r="T43" i="12"/>
  <c r="T35" i="12"/>
  <c r="T27" i="12"/>
  <c r="M52" i="12"/>
  <c r="T44" i="12"/>
  <c r="T36" i="12"/>
  <c r="T28" i="12"/>
  <c r="L52" i="12"/>
  <c r="T45" i="12"/>
  <c r="T37" i="12"/>
  <c r="T29" i="12"/>
  <c r="K52" i="12"/>
  <c r="T46" i="12"/>
  <c r="T38" i="12"/>
  <c r="T30" i="12"/>
  <c r="J52" i="12"/>
  <c r="T39" i="12"/>
  <c r="T31" i="12"/>
  <c r="X5" i="12"/>
  <c r="T49" i="12" l="1"/>
  <c r="T48" i="12"/>
  <c r="F53" i="12"/>
  <c r="T52" i="12"/>
  <c r="T51" i="12" l="1"/>
  <c r="T53" i="12" s="1"/>
</calcChain>
</file>

<file path=xl/sharedStrings.xml><?xml version="1.0" encoding="utf-8"?>
<sst xmlns="http://schemas.openxmlformats.org/spreadsheetml/2006/main" count="293" uniqueCount="164">
  <si>
    <t>QUANT</t>
  </si>
  <si>
    <t>UNIT</t>
  </si>
  <si>
    <t>( R$ ) - PM</t>
  </si>
  <si>
    <t>m3</t>
  </si>
  <si>
    <t>m2</t>
  </si>
  <si>
    <t>ton</t>
  </si>
  <si>
    <t>un</t>
  </si>
  <si>
    <t>N</t>
  </si>
  <si>
    <t>DESCRIÇÃO DOS SERVIÇOS</t>
  </si>
  <si>
    <t>UD</t>
  </si>
  <si>
    <t>PLANILHA DE SERVIÇOS   -   PAVIMENTAÇÃO</t>
  </si>
  <si>
    <t>ORÇAMENTO APROVADO</t>
  </si>
  <si>
    <t>( R$ ) - PM
TOTAIS</t>
  </si>
  <si>
    <t>Município:</t>
  </si>
  <si>
    <t xml:space="preserve">SAM  </t>
  </si>
  <si>
    <t>Projeto :</t>
  </si>
  <si>
    <t xml:space="preserve">LOTE nº </t>
  </si>
  <si>
    <t/>
  </si>
  <si>
    <t>5</t>
  </si>
  <si>
    <t>2</t>
  </si>
  <si>
    <t>Regularização e Compactação p/ assentamento de calçadas/lajotas/blocos</t>
  </si>
  <si>
    <t>DER</t>
  </si>
  <si>
    <t>3</t>
  </si>
  <si>
    <t>4</t>
  </si>
  <si>
    <t>6</t>
  </si>
  <si>
    <t>DER mat</t>
  </si>
  <si>
    <t>Limpeza e Lavagem da pista ( Recape )</t>
  </si>
  <si>
    <t>Demolição de Concreto Símples (calçadas e outros)</t>
  </si>
  <si>
    <t>Formas de madeira compensada resinada</t>
  </si>
  <si>
    <t>Calçada Concreto ( e = 5,00 cm )</t>
  </si>
  <si>
    <t>Aterro c/ mat. do canteiro (escav 1ª CAT+transp+compact) - Passeio</t>
  </si>
  <si>
    <t>Placa sinalização refletiva-triângulo (0,1219 m2/ud) + suporte METÁLICO</t>
  </si>
  <si>
    <t>820000F</t>
  </si>
  <si>
    <t>820000H</t>
  </si>
  <si>
    <t>8</t>
  </si>
  <si>
    <t>Código</t>
  </si>
  <si>
    <t>7</t>
  </si>
  <si>
    <t>TERRAPLENAGEM</t>
  </si>
  <si>
    <t>REVESTIMENTO</t>
  </si>
  <si>
    <t>MEIO-FIO E SARJETA</t>
  </si>
  <si>
    <t>DRENAGEM</t>
  </si>
  <si>
    <t>SERVIÇOS PRELIMINARES</t>
  </si>
  <si>
    <t>BASE / SUB-BASE</t>
  </si>
  <si>
    <t>PAISAGISMO / URBANISMO</t>
  </si>
  <si>
    <t>SINALIZAÇÃO DE TRÂNSITO</t>
  </si>
  <si>
    <t>ILUMINAÇÃO PÚBLICA</t>
  </si>
  <si>
    <t>9</t>
  </si>
  <si>
    <t>SERVIÇOS DIVERSOS</t>
  </si>
  <si>
    <t>10</t>
  </si>
  <si>
    <t>PM curitiba</t>
  </si>
  <si>
    <t>TOTAL</t>
  </si>
  <si>
    <t>PREÇO GLOBAL</t>
  </si>
  <si>
    <t>1</t>
  </si>
  <si>
    <t>11</t>
  </si>
  <si>
    <t>Ensaio de Percentagem de Betume - Misturas Betuminosas</t>
  </si>
  <si>
    <t>74022/53</t>
  </si>
  <si>
    <t>Ensaio de Controle do Grau de Compactação da Mistura Asfáltica</t>
  </si>
  <si>
    <t>74022/56</t>
  </si>
  <si>
    <t>Ensaio de Densidade do Material Betuminoso</t>
  </si>
  <si>
    <t>gb</t>
  </si>
  <si>
    <t>DAER/RS</t>
  </si>
  <si>
    <t>ENSAIOS TECNOLÓGICOS
(Os custos com mobilização e desmobilização de equipe e equipamentos para a extração de amostras para os ensaios tecnológicos, exceto da capa asfáltica, serão de responsabilidade da empresa executora da obra.)</t>
  </si>
  <si>
    <t>Mobilização e desmobilização de equipamento e equipe para extração de corpos de prova da capa asfáltica.</t>
  </si>
  <si>
    <t xml:space="preserve">     </t>
  </si>
  <si>
    <t>ENSAIOS TECNOLÓGICOS</t>
  </si>
  <si>
    <t>Placa sinalização refletiva-retangular dupla (duas de-0,20x060) em L (0,2400 m2/ud) + suporte METÁLICO</t>
  </si>
  <si>
    <t>SEIL/2016</t>
  </si>
  <si>
    <t>3.20</t>
  </si>
  <si>
    <t>Fornecimento de emulsão RR-1C - pintura de ligaçãp</t>
  </si>
  <si>
    <t>Fornecimento de CAP - CBUQ (Quantidade menor que 10000 toneladas)</t>
  </si>
  <si>
    <t>SERVIÇOS DE URBANIZAÇÃO</t>
  </si>
  <si>
    <t>PAVIMENTAÇÃO</t>
  </si>
  <si>
    <t>SINAPI</t>
  </si>
  <si>
    <t>7.4</t>
  </si>
  <si>
    <r>
      <t>SECRETARIA DE ESTADO DO DESENVOLVIMENTO URBANO -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SEDU</t>
    </r>
  </si>
  <si>
    <t>Edital no Município</t>
  </si>
  <si>
    <t>Procedimento prévio</t>
  </si>
  <si>
    <t>Início previsto da Obra</t>
  </si>
  <si>
    <t>Data</t>
  </si>
  <si>
    <t>Dias</t>
  </si>
  <si>
    <t>Contrapartida do Proponente</t>
  </si>
  <si>
    <t>Quantidade:</t>
  </si>
  <si>
    <t>CRONOGRAMA FÍSICO FINANCEIRO</t>
  </si>
  <si>
    <t>Valor Total</t>
  </si>
  <si>
    <t>GRUPO</t>
  </si>
  <si>
    <t>SERVIÇOS</t>
  </si>
  <si>
    <t>PARCELAS (%)</t>
  </si>
  <si>
    <t>% S/</t>
  </si>
  <si>
    <t>Controle</t>
  </si>
  <si>
    <t>ITEM</t>
  </si>
  <si>
    <t>ITEM (R$)</t>
  </si>
  <si>
    <t>Data Início</t>
  </si>
  <si>
    <t>Data Fim</t>
  </si>
  <si>
    <t>TOTAIS</t>
  </si>
  <si>
    <t>PARCELAS</t>
  </si>
  <si>
    <t>Nº DE</t>
  </si>
  <si>
    <t>MESES</t>
  </si>
  <si>
    <t>1T</t>
  </si>
  <si>
    <t>R$</t>
  </si>
  <si>
    <t>1C</t>
  </si>
  <si>
    <t>CONTRAPARTIDA</t>
  </si>
  <si>
    <t>2T</t>
  </si>
  <si>
    <t>2C</t>
  </si>
  <si>
    <t>3T</t>
  </si>
  <si>
    <t>3C</t>
  </si>
  <si>
    <t>4T</t>
  </si>
  <si>
    <t>4C</t>
  </si>
  <si>
    <t>5T</t>
  </si>
  <si>
    <t>5C</t>
  </si>
  <si>
    <t>6T</t>
  </si>
  <si>
    <t>6C</t>
  </si>
  <si>
    <t>7T</t>
  </si>
  <si>
    <t>7C</t>
  </si>
  <si>
    <t>8T</t>
  </si>
  <si>
    <t>8C</t>
  </si>
  <si>
    <t>9T</t>
  </si>
  <si>
    <t>9C</t>
  </si>
  <si>
    <t>10T</t>
  </si>
  <si>
    <t>10C</t>
  </si>
  <si>
    <t>11T</t>
  </si>
  <si>
    <t>11C</t>
  </si>
  <si>
    <t>T</t>
  </si>
  <si>
    <t>C</t>
  </si>
  <si>
    <t>FATURAMENTO MENSAL PREVISTO</t>
  </si>
  <si>
    <t>MENSAL PARCIAL PREVISTO EM %</t>
  </si>
  <si>
    <t>MENSAL ACUMULADO PREVISTO EM %</t>
  </si>
  <si>
    <t>Resp. Técnico:</t>
  </si>
  <si>
    <t>Assinatura:</t>
  </si>
  <si>
    <t>Prefeito:</t>
  </si>
  <si>
    <t>data:</t>
  </si>
  <si>
    <t>___________________________</t>
  </si>
  <si>
    <t>__________________</t>
  </si>
  <si>
    <t>Empréstimo</t>
  </si>
  <si>
    <t>COMPOSIÇÃO DOS RECURSOS (FINANCIAMENTO E CONTRAPARTIDA)</t>
  </si>
  <si>
    <t>FINANCIAMENTO</t>
  </si>
  <si>
    <t>589420A</t>
  </si>
  <si>
    <t>589000G</t>
  </si>
  <si>
    <t>589000H</t>
  </si>
  <si>
    <t>COMPOSIÇÃO</t>
  </si>
  <si>
    <t>74022/55</t>
  </si>
  <si>
    <t>Ensaio de tracao por compressao diametral - misturas betuminosas</t>
  </si>
  <si>
    <t>Colchão de Brita/Pó de Pedra (calçadas e outros)</t>
  </si>
  <si>
    <t>PAV-085</t>
  </si>
  <si>
    <t>Projeto:</t>
  </si>
  <si>
    <t>Origem</t>
  </si>
  <si>
    <t>SFM</t>
  </si>
  <si>
    <t>Local da Obra:</t>
  </si>
  <si>
    <t>PLACA DE OBRA TIPO BANNER, 4,00 X 2,00 M, EM QUADRO DE METALON 20 X 20 MM E LONA 360 G, COM IMPRESSÃO DIGITAL, FIXADA EM ESTRUTURA DE MADEIRA.</t>
  </si>
  <si>
    <t>Orçacivil</t>
  </si>
  <si>
    <t>CÉU AZUL</t>
  </si>
  <si>
    <t>PAVIMENTAÇÃO EM CBUQ SOBRE PEDRA IRREGULAR</t>
  </si>
  <si>
    <t>VIAS URBANAS</t>
  </si>
  <si>
    <t>Pintura de ligação com RR-1C - exclusive emulsão  - Reperfilamento 1,50 cm</t>
  </si>
  <si>
    <t>Pintura de ligação com RR-1C - exclusive emulsão  - Capa 4,00 cm</t>
  </si>
  <si>
    <t>PM Cascavel</t>
  </si>
  <si>
    <t>COTAÇÃO</t>
  </si>
  <si>
    <t>Piso podotátl Alerta 20X20X5 cm - sem colchão</t>
  </si>
  <si>
    <t>Piso podotátl Direcional 20X20X5 cm - sem colchão</t>
  </si>
  <si>
    <t>Faixa de Sinalização Horizontal c/tinta resina acrílica base solvente- (0,034 m2/m2)  - Amarela</t>
  </si>
  <si>
    <t>Faixa de Sinalização Horizontal c/tinta resina acrílica base solvente- (0,034 m2/m2)  - Branca</t>
  </si>
  <si>
    <t>69</t>
  </si>
  <si>
    <t>01</t>
  </si>
  <si>
    <r>
      <rPr>
        <b/>
        <sz val="8"/>
        <rFont val="Arial"/>
        <family val="2"/>
      </rPr>
      <t>CBUQ - Reperfilamento</t>
    </r>
    <r>
      <rPr>
        <sz val="8"/>
        <rFont val="Arial"/>
        <family val="2"/>
      </rPr>
      <t xml:space="preserve"> (Quantidade menor que 10000 toneladas)  - Reperfilamento 1,50 cm</t>
    </r>
  </si>
  <si>
    <r>
      <rPr>
        <b/>
        <sz val="8"/>
        <rFont val="Arial"/>
        <family val="2"/>
      </rPr>
      <t>CBUQ - CAPA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Trraço PM Cascavel</t>
    </r>
    <r>
      <rPr>
        <sz val="8"/>
        <rFont val="Arial"/>
        <family val="2"/>
      </rPr>
      <t xml:space="preserve"> (Quantidade menor que 10000 toneladas) - Capa 4,00 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</si>
</sst>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&quot;R$&quot;#,##0.00_);\(&quot;R$&quot;#,##0.00\)"/>
    <numFmt numFmtId="166" formatCode="#,##0.00\ &quot;m2&quot;"/>
    <numFmt numFmtId="167" formatCode="d/m/yy;@"/>
    <numFmt numFmtId="168" formatCode="#,##0_ ;[Red]\-#,##0\ "/>
    <numFmt numFmtId="169" formatCode="_(&quot;Cr$&quot;* #,##0.00_);_(&quot;Cr$&quot;* \(#,##0.00\);_(&quot;Cr$&quot;* &quot;-&quot;??_);_(@_)"/>
  </numFmts>
  <fonts count="22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MS Sans Serif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8"/>
      <color indexed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color indexed="9"/>
      <name val="Times New Roman"/>
      <family val="1"/>
    </font>
    <font>
      <b/>
      <sz val="8"/>
      <name val="Times New Roman"/>
      <family val="1"/>
    </font>
    <font>
      <b/>
      <sz val="8"/>
      <color indexed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6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8" fillId="0" borderId="0"/>
    <xf numFmtId="0" fontId="10" fillId="0" borderId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0" fontId="21" fillId="0" borderId="0"/>
    <xf numFmtId="169" fontId="5" fillId="0" borderId="0" applyFont="0" applyFill="0" applyBorder="0" applyAlignment="0" applyProtection="0"/>
  </cellStyleXfs>
  <cellXfs count="302">
    <xf numFmtId="0" fontId="0" fillId="0" borderId="0" xfId="0"/>
    <xf numFmtId="0" fontId="5" fillId="0" borderId="0" xfId="12" applyProtection="1">
      <protection locked="0"/>
    </xf>
    <xf numFmtId="0" fontId="5" fillId="0" borderId="0" xfId="12"/>
    <xf numFmtId="0" fontId="13" fillId="3" borderId="9" xfId="12" applyFont="1" applyFill="1" applyBorder="1" applyAlignment="1">
      <alignment vertical="center"/>
    </xf>
    <xf numFmtId="0" fontId="4" fillId="0" borderId="0" xfId="12" applyFont="1"/>
    <xf numFmtId="0" fontId="6" fillId="5" borderId="9" xfId="12" applyFont="1" applyFill="1" applyBorder="1" applyAlignment="1" applyProtection="1">
      <alignment horizontal="centerContinuous" vertical="center"/>
      <protection locked="0"/>
    </xf>
    <xf numFmtId="0" fontId="6" fillId="5" borderId="12" xfId="12" applyFont="1" applyFill="1" applyBorder="1" applyAlignment="1" applyProtection="1">
      <alignment horizontal="centerContinuous" vertical="center"/>
      <protection locked="0"/>
    </xf>
    <xf numFmtId="0" fontId="6" fillId="3" borderId="9" xfId="12" applyFont="1" applyFill="1" applyBorder="1" applyAlignment="1">
      <alignment horizontal="centerContinuous" vertical="center"/>
    </xf>
    <xf numFmtId="0" fontId="5" fillId="5" borderId="13" xfId="12" applyFill="1" applyBorder="1" applyAlignment="1" applyProtection="1">
      <alignment horizontal="centerContinuous" vertical="center" wrapText="1"/>
      <protection locked="0"/>
    </xf>
    <xf numFmtId="0" fontId="5" fillId="5" borderId="10" xfId="12" applyFill="1" applyBorder="1" applyAlignment="1" applyProtection="1">
      <alignment horizontal="centerContinuous" vertical="center" wrapText="1"/>
      <protection locked="0"/>
    </xf>
    <xf numFmtId="0" fontId="5" fillId="5" borderId="10" xfId="12" applyFill="1" applyBorder="1" applyAlignment="1" applyProtection="1">
      <alignment horizontal="left" vertical="center"/>
      <protection locked="0"/>
    </xf>
    <xf numFmtId="0" fontId="5" fillId="5" borderId="14" xfId="12" applyFill="1" applyBorder="1" applyAlignment="1" applyProtection="1">
      <alignment horizontal="centerContinuous" vertical="center"/>
      <protection locked="0"/>
    </xf>
    <xf numFmtId="0" fontId="5" fillId="3" borderId="13" xfId="12" applyFill="1" applyBorder="1" applyAlignment="1">
      <alignment horizontal="centerContinuous" vertical="center"/>
    </xf>
    <xf numFmtId="14" fontId="5" fillId="3" borderId="10" xfId="12" applyNumberFormat="1" applyFill="1" applyBorder="1" applyAlignment="1">
      <alignment horizontal="center" vertical="center"/>
    </xf>
    <xf numFmtId="0" fontId="5" fillId="3" borderId="10" xfId="12" applyFill="1" applyBorder="1" applyAlignment="1">
      <alignment horizontal="centerContinuous" vertical="center" wrapText="1"/>
    </xf>
    <xf numFmtId="0" fontId="5" fillId="3" borderId="10" xfId="12" applyFill="1" applyBorder="1" applyAlignment="1">
      <alignment vertical="center"/>
    </xf>
    <xf numFmtId="17" fontId="5" fillId="3" borderId="14" xfId="12" applyNumberFormat="1" applyFill="1" applyBorder="1" applyAlignment="1">
      <alignment horizontal="center" vertical="center"/>
    </xf>
    <xf numFmtId="17" fontId="5" fillId="5" borderId="10" xfId="12" applyNumberFormat="1" applyFill="1" applyBorder="1" applyAlignment="1" applyProtection="1">
      <alignment horizontal="center" vertical="center"/>
      <protection locked="0"/>
    </xf>
    <xf numFmtId="14" fontId="6" fillId="5" borderId="10" xfId="12" applyNumberFormat="1" applyFont="1" applyFill="1" applyBorder="1" applyAlignment="1" applyProtection="1">
      <alignment horizontal="center" vertical="center"/>
      <protection locked="0"/>
    </xf>
    <xf numFmtId="17" fontId="5" fillId="5" borderId="14" xfId="12" applyNumberFormat="1" applyFill="1" applyBorder="1" applyAlignment="1" applyProtection="1">
      <alignment horizontal="center" vertical="center"/>
      <protection locked="0"/>
    </xf>
    <xf numFmtId="0" fontId="9" fillId="3" borderId="17" xfId="12" applyFont="1" applyFill="1" applyBorder="1" applyAlignment="1">
      <alignment horizontal="center" vertical="center" wrapText="1"/>
    </xf>
    <xf numFmtId="0" fontId="5" fillId="3" borderId="16" xfId="12" quotePrefix="1" applyFill="1" applyBorder="1" applyAlignment="1">
      <alignment horizontal="left" vertical="center"/>
    </xf>
    <xf numFmtId="0" fontId="9" fillId="3" borderId="16" xfId="12" applyFont="1" applyFill="1" applyBorder="1" applyAlignment="1">
      <alignment horizontal="centerContinuous" vertical="center"/>
    </xf>
    <xf numFmtId="0" fontId="5" fillId="3" borderId="9" xfId="12" applyFill="1" applyBorder="1" applyAlignment="1">
      <alignment vertical="center"/>
    </xf>
    <xf numFmtId="0" fontId="5" fillId="3" borderId="16" xfId="12" applyFill="1" applyBorder="1" applyAlignment="1">
      <alignment vertical="center"/>
    </xf>
    <xf numFmtId="0" fontId="5" fillId="3" borderId="12" xfId="12" applyFill="1" applyBorder="1" applyAlignment="1">
      <alignment vertical="center"/>
    </xf>
    <xf numFmtId="0" fontId="5" fillId="0" borderId="0" xfId="12" applyAlignment="1" applyProtection="1">
      <alignment vertical="center"/>
      <protection locked="0"/>
    </xf>
    <xf numFmtId="0" fontId="6" fillId="3" borderId="62" xfId="12" applyFont="1" applyFill="1" applyBorder="1" applyAlignment="1">
      <alignment horizontal="left" vertical="center"/>
    </xf>
    <xf numFmtId="0" fontId="6" fillId="5" borderId="48" xfId="12" applyFont="1" applyFill="1" applyBorder="1" applyAlignment="1" applyProtection="1">
      <alignment horizontal="left" vertical="center"/>
      <protection locked="0"/>
    </xf>
    <xf numFmtId="0" fontId="6" fillId="0" borderId="64" xfId="12" applyFont="1" applyBorder="1" applyAlignment="1">
      <alignment horizontal="left" vertical="center"/>
    </xf>
    <xf numFmtId="0" fontId="3" fillId="0" borderId="64" xfId="12" applyFont="1" applyBorder="1" applyAlignment="1">
      <alignment horizontal="centerContinuous" vertical="center"/>
    </xf>
    <xf numFmtId="49" fontId="3" fillId="0" borderId="34" xfId="12" applyNumberFormat="1" applyFont="1" applyBorder="1" applyAlignment="1">
      <alignment horizontal="centerContinuous" vertical="center"/>
    </xf>
    <xf numFmtId="49" fontId="3" fillId="0" borderId="65" xfId="12" applyNumberFormat="1" applyFont="1" applyBorder="1" applyAlignment="1">
      <alignment horizontal="centerContinuous" vertical="center"/>
    </xf>
    <xf numFmtId="0" fontId="3" fillId="3" borderId="7" xfId="12" applyFont="1" applyFill="1" applyBorder="1" applyAlignment="1">
      <alignment horizontal="centerContinuous" vertical="center"/>
    </xf>
    <xf numFmtId="0" fontId="3" fillId="3" borderId="48" xfId="12" applyFont="1" applyFill="1" applyBorder="1" applyAlignment="1">
      <alignment horizontal="centerContinuous" vertical="center"/>
    </xf>
    <xf numFmtId="4" fontId="3" fillId="5" borderId="66" xfId="12" applyNumberFormat="1" applyFont="1" applyFill="1" applyBorder="1" applyAlignment="1" applyProtection="1">
      <alignment horizontal="center" vertical="center"/>
      <protection locked="0"/>
    </xf>
    <xf numFmtId="10" fontId="3" fillId="0" borderId="67" xfId="15" applyNumberFormat="1" applyFont="1" applyFill="1" applyBorder="1" applyAlignment="1" applyProtection="1">
      <alignment horizontal="center" vertical="center"/>
    </xf>
    <xf numFmtId="0" fontId="6" fillId="3" borderId="68" xfId="12" applyFont="1" applyFill="1" applyBorder="1" applyAlignment="1">
      <alignment horizontal="left" vertical="center"/>
    </xf>
    <xf numFmtId="49" fontId="6" fillId="5" borderId="69" xfId="12" applyNumberFormat="1" applyFont="1" applyFill="1" applyBorder="1" applyAlignment="1" applyProtection="1">
      <alignment vertical="center"/>
      <protection locked="0"/>
    </xf>
    <xf numFmtId="0" fontId="6" fillId="5" borderId="10" xfId="12" applyFont="1" applyFill="1" applyBorder="1" applyAlignment="1" applyProtection="1">
      <alignment vertical="center"/>
      <protection locked="0"/>
    </xf>
    <xf numFmtId="0" fontId="6" fillId="5" borderId="10" xfId="12" applyFont="1" applyFill="1" applyBorder="1" applyAlignment="1" applyProtection="1">
      <alignment horizontal="left" vertical="center"/>
      <protection locked="0"/>
    </xf>
    <xf numFmtId="0" fontId="6" fillId="0" borderId="70" xfId="12" applyFont="1" applyBorder="1" applyAlignment="1">
      <alignment horizontal="left" vertical="center"/>
    </xf>
    <xf numFmtId="0" fontId="3" fillId="0" borderId="70" xfId="12" applyFont="1" applyBorder="1" applyAlignment="1">
      <alignment horizontal="center" vertical="center"/>
    </xf>
    <xf numFmtId="14" fontId="3" fillId="0" borderId="61" xfId="12" applyNumberFormat="1" applyFont="1" applyBorder="1" applyAlignment="1" applyProtection="1">
      <alignment horizontal="center" vertical="center"/>
      <protection locked="0"/>
    </xf>
    <xf numFmtId="1" fontId="3" fillId="5" borderId="61" xfId="12" applyNumberFormat="1" applyFont="1" applyFill="1" applyBorder="1" applyAlignment="1" applyProtection="1">
      <alignment horizontal="center" vertical="center"/>
      <protection locked="0"/>
    </xf>
    <xf numFmtId="14" fontId="3" fillId="0" borderId="71" xfId="12" applyNumberFormat="1" applyFont="1" applyBorder="1" applyAlignment="1">
      <alignment horizontal="center" vertical="center"/>
    </xf>
    <xf numFmtId="0" fontId="3" fillId="3" borderId="72" xfId="12" applyFont="1" applyFill="1" applyBorder="1" applyAlignment="1">
      <alignment horizontal="centerContinuous" vertical="center"/>
    </xf>
    <xf numFmtId="0" fontId="3" fillId="3" borderId="51" xfId="12" applyFont="1" applyFill="1" applyBorder="1" applyAlignment="1">
      <alignment horizontal="centerContinuous" vertical="center"/>
    </xf>
    <xf numFmtId="0" fontId="3" fillId="3" borderId="10" xfId="12" applyFont="1" applyFill="1" applyBorder="1" applyAlignment="1">
      <alignment horizontal="centerContinuous" vertical="center"/>
    </xf>
    <xf numFmtId="4" fontId="3" fillId="5" borderId="73" xfId="12" applyNumberFormat="1" applyFont="1" applyFill="1" applyBorder="1" applyAlignment="1" applyProtection="1">
      <alignment horizontal="center" vertical="center"/>
      <protection locked="0"/>
    </xf>
    <xf numFmtId="10" fontId="3" fillId="0" borderId="74" xfId="15" applyNumberFormat="1" applyFont="1" applyFill="1" applyBorder="1" applyAlignment="1" applyProtection="1">
      <alignment horizontal="center" vertical="center"/>
    </xf>
    <xf numFmtId="0" fontId="6" fillId="3" borderId="75" xfId="12" applyFont="1" applyFill="1" applyBorder="1" applyAlignment="1">
      <alignment horizontal="left" vertical="center"/>
    </xf>
    <xf numFmtId="166" fontId="6" fillId="4" borderId="76" xfId="12" applyNumberFormat="1" applyFont="1" applyFill="1" applyBorder="1" applyAlignment="1">
      <alignment horizontal="left" vertical="center"/>
    </xf>
    <xf numFmtId="0" fontId="12" fillId="3" borderId="77" xfId="12" applyFont="1" applyFill="1" applyBorder="1" applyAlignment="1">
      <alignment horizontal="center" vertical="center"/>
    </xf>
    <xf numFmtId="0" fontId="11" fillId="3" borderId="58" xfId="12" applyFont="1" applyFill="1" applyBorder="1" applyAlignment="1">
      <alignment horizontal="centerContinuous" vertical="center"/>
    </xf>
    <xf numFmtId="0" fontId="12" fillId="3" borderId="9" xfId="12" applyFont="1" applyFill="1" applyBorder="1" applyAlignment="1">
      <alignment horizontal="centerContinuous" vertical="center"/>
    </xf>
    <xf numFmtId="0" fontId="3" fillId="3" borderId="77" xfId="12" applyFont="1" applyFill="1" applyBorder="1" applyAlignment="1">
      <alignment horizontal="centerContinuous" vertical="center"/>
    </xf>
    <xf numFmtId="0" fontId="3" fillId="3" borderId="16" xfId="12" applyFont="1" applyFill="1" applyBorder="1" applyAlignment="1">
      <alignment horizontal="centerContinuous" vertical="center"/>
    </xf>
    <xf numFmtId="40" fontId="14" fillId="3" borderId="78" xfId="12" applyNumberFormat="1" applyFont="1" applyFill="1" applyBorder="1" applyAlignment="1">
      <alignment vertical="center"/>
    </xf>
    <xf numFmtId="10" fontId="4" fillId="0" borderId="79" xfId="15" applyNumberFormat="1" applyFont="1" applyFill="1" applyBorder="1" applyAlignment="1" applyProtection="1">
      <alignment vertical="center"/>
    </xf>
    <xf numFmtId="0" fontId="15" fillId="3" borderId="31" xfId="12" applyFont="1" applyFill="1" applyBorder="1" applyAlignment="1">
      <alignment horizontal="center" vertical="center"/>
    </xf>
    <xf numFmtId="0" fontId="15" fillId="3" borderId="80" xfId="12" applyFont="1" applyFill="1" applyBorder="1" applyAlignment="1">
      <alignment horizontal="left" vertical="center"/>
    </xf>
    <xf numFmtId="0" fontId="15" fillId="3" borderId="8" xfId="12" applyFont="1" applyFill="1" applyBorder="1" applyAlignment="1">
      <alignment horizontal="centerContinuous" vertical="center"/>
    </xf>
    <xf numFmtId="0" fontId="16" fillId="3" borderId="6" xfId="12" applyFont="1" applyFill="1" applyBorder="1" applyAlignment="1">
      <alignment horizontal="center" vertical="center"/>
    </xf>
    <xf numFmtId="0" fontId="15" fillId="3" borderId="7" xfId="12" applyFont="1" applyFill="1" applyBorder="1" applyAlignment="1">
      <alignment horizontal="centerContinuous" vertical="center"/>
    </xf>
    <xf numFmtId="0" fontId="15" fillId="3" borderId="48" xfId="12" applyFont="1" applyFill="1" applyBorder="1" applyAlignment="1">
      <alignment horizontal="centerContinuous" vertical="center"/>
    </xf>
    <xf numFmtId="0" fontId="15" fillId="3" borderId="34" xfId="12" applyFont="1" applyFill="1" applyBorder="1" applyAlignment="1">
      <alignment horizontal="centerContinuous" vertical="center"/>
    </xf>
    <xf numFmtId="0" fontId="15" fillId="3" borderId="36" xfId="12" applyFont="1" applyFill="1" applyBorder="1" applyAlignment="1">
      <alignment horizontal="centerContinuous" vertical="center"/>
    </xf>
    <xf numFmtId="0" fontId="15" fillId="3" borderId="81" xfId="12" applyFont="1" applyFill="1" applyBorder="1" applyAlignment="1">
      <alignment horizontal="centerContinuous" vertical="center"/>
    </xf>
    <xf numFmtId="0" fontId="15" fillId="3" borderId="8" xfId="12" applyFont="1" applyFill="1" applyBorder="1" applyAlignment="1">
      <alignment horizontal="center" vertical="center"/>
    </xf>
    <xf numFmtId="0" fontId="15" fillId="3" borderId="82" xfId="12" applyFont="1" applyFill="1" applyBorder="1" applyAlignment="1">
      <alignment horizontal="center" vertical="center"/>
    </xf>
    <xf numFmtId="0" fontId="15" fillId="3" borderId="83" xfId="12" applyFont="1" applyFill="1" applyBorder="1" applyAlignment="1">
      <alignment horizontal="center" vertical="center"/>
    </xf>
    <xf numFmtId="0" fontId="6" fillId="2" borderId="23" xfId="12" applyFont="1" applyFill="1" applyBorder="1" applyAlignment="1" applyProtection="1">
      <alignment horizontal="center" vertical="center"/>
      <protection locked="0"/>
    </xf>
    <xf numFmtId="0" fontId="15" fillId="3" borderId="84" xfId="12" applyFont="1" applyFill="1" applyBorder="1" applyAlignment="1">
      <alignment horizontal="center" vertical="center"/>
    </xf>
    <xf numFmtId="0" fontId="15" fillId="3" borderId="85" xfId="12" applyFont="1" applyFill="1" applyBorder="1" applyAlignment="1">
      <alignment vertical="center"/>
    </xf>
    <xf numFmtId="0" fontId="15" fillId="3" borderId="86" xfId="12" applyFont="1" applyFill="1" applyBorder="1" applyAlignment="1">
      <alignment vertical="center"/>
    </xf>
    <xf numFmtId="1" fontId="6" fillId="6" borderId="87" xfId="12" applyNumberFormat="1" applyFont="1" applyFill="1" applyBorder="1" applyAlignment="1" applyProtection="1">
      <alignment horizontal="center" vertical="center"/>
      <protection locked="0"/>
    </xf>
    <xf numFmtId="0" fontId="15" fillId="3" borderId="87" xfId="12" applyFont="1" applyFill="1" applyBorder="1" applyAlignment="1">
      <alignment horizontal="center" vertical="center"/>
    </xf>
    <xf numFmtId="0" fontId="15" fillId="3" borderId="88" xfId="12" applyFont="1" applyFill="1" applyBorder="1" applyAlignment="1">
      <alignment horizontal="center" vertical="center"/>
    </xf>
    <xf numFmtId="0" fontId="15" fillId="3" borderId="86" xfId="12" applyFont="1" applyFill="1" applyBorder="1" applyAlignment="1">
      <alignment horizontal="center" vertical="center"/>
    </xf>
    <xf numFmtId="0" fontId="15" fillId="3" borderId="89" xfId="12" applyFont="1" applyFill="1" applyBorder="1" applyAlignment="1">
      <alignment horizontal="center" vertical="center"/>
    </xf>
    <xf numFmtId="0" fontId="15" fillId="3" borderId="90" xfId="12" applyFont="1" applyFill="1" applyBorder="1" applyAlignment="1">
      <alignment horizontal="center" vertical="center"/>
    </xf>
    <xf numFmtId="0" fontId="16" fillId="3" borderId="85" xfId="12" applyFont="1" applyFill="1" applyBorder="1" applyAlignment="1">
      <alignment vertical="center" textRotation="180"/>
    </xf>
    <xf numFmtId="167" fontId="15" fillId="3" borderId="87" xfId="12" applyNumberFormat="1" applyFont="1" applyFill="1" applyBorder="1" applyAlignment="1">
      <alignment horizontal="center" vertical="center"/>
    </xf>
    <xf numFmtId="167" fontId="15" fillId="3" borderId="88" xfId="12" applyNumberFormat="1" applyFont="1" applyFill="1" applyBorder="1" applyAlignment="1">
      <alignment horizontal="center" vertical="center"/>
    </xf>
    <xf numFmtId="167" fontId="15" fillId="3" borderId="86" xfId="12" applyNumberFormat="1" applyFont="1" applyFill="1" applyBorder="1" applyAlignment="1">
      <alignment horizontal="center" vertical="center"/>
    </xf>
    <xf numFmtId="49" fontId="17" fillId="3" borderId="91" xfId="12" applyNumberFormat="1" applyFont="1" applyFill="1" applyBorder="1" applyAlignment="1">
      <alignment horizontal="center" vertical="center"/>
    </xf>
    <xf numFmtId="49" fontId="17" fillId="3" borderId="92" xfId="12" applyNumberFormat="1" applyFont="1" applyFill="1" applyBorder="1" applyAlignment="1">
      <alignment horizontal="left" vertical="center"/>
    </xf>
    <xf numFmtId="49" fontId="17" fillId="3" borderId="36" xfId="12" applyNumberFormat="1" applyFont="1" applyFill="1" applyBorder="1" applyAlignment="1">
      <alignment horizontal="left" vertical="center"/>
    </xf>
    <xf numFmtId="0" fontId="18" fillId="3" borderId="6" xfId="12" applyFont="1" applyFill="1" applyBorder="1" applyAlignment="1">
      <alignment vertical="center"/>
    </xf>
    <xf numFmtId="0" fontId="17" fillId="3" borderId="36" xfId="12" applyFont="1" applyFill="1" applyBorder="1" applyAlignment="1">
      <alignment horizontal="center" vertical="center"/>
    </xf>
    <xf numFmtId="0" fontId="17" fillId="3" borderId="93" xfId="12" applyFont="1" applyFill="1" applyBorder="1" applyAlignment="1">
      <alignment horizontal="center" vertical="center"/>
    </xf>
    <xf numFmtId="0" fontId="17" fillId="3" borderId="50" xfId="12" applyFont="1" applyFill="1" applyBorder="1" applyAlignment="1">
      <alignment horizontal="center" vertical="center"/>
    </xf>
    <xf numFmtId="40" fontId="19" fillId="5" borderId="94" xfId="12" applyNumberFormat="1" applyFont="1" applyFill="1" applyBorder="1" applyAlignment="1">
      <alignment horizontal="right" vertical="center"/>
    </xf>
    <xf numFmtId="2" fontId="17" fillId="3" borderId="37" xfId="12" applyNumberFormat="1" applyFont="1" applyFill="1" applyBorder="1" applyAlignment="1">
      <alignment vertical="center"/>
    </xf>
    <xf numFmtId="0" fontId="5" fillId="0" borderId="0" xfId="12" applyAlignment="1">
      <alignment vertical="center"/>
    </xf>
    <xf numFmtId="49" fontId="17" fillId="3" borderId="28" xfId="12" applyNumberFormat="1" applyFont="1" applyFill="1" applyBorder="1" applyAlignment="1">
      <alignment horizontal="center" vertical="center"/>
    </xf>
    <xf numFmtId="0" fontId="5" fillId="3" borderId="95" xfId="12" applyFill="1" applyBorder="1" applyAlignment="1">
      <alignment vertical="center"/>
    </xf>
    <xf numFmtId="0" fontId="5" fillId="3" borderId="96" xfId="12" applyFill="1" applyBorder="1" applyAlignment="1">
      <alignment vertical="center"/>
    </xf>
    <xf numFmtId="0" fontId="4" fillId="3" borderId="96" xfId="12" applyFont="1" applyFill="1" applyBorder="1" applyAlignment="1">
      <alignment vertical="center"/>
    </xf>
    <xf numFmtId="40" fontId="4" fillId="3" borderId="96" xfId="12" applyNumberFormat="1" applyFont="1" applyFill="1" applyBorder="1" applyAlignment="1">
      <alignment vertical="center"/>
    </xf>
    <xf numFmtId="0" fontId="4" fillId="3" borderId="97" xfId="12" applyFont="1" applyFill="1" applyBorder="1" applyAlignment="1">
      <alignment vertical="center"/>
    </xf>
    <xf numFmtId="0" fontId="5" fillId="3" borderId="98" xfId="12" applyFill="1" applyBorder="1" applyAlignment="1">
      <alignment vertical="center"/>
    </xf>
    <xf numFmtId="0" fontId="6" fillId="3" borderId="99" xfId="12" applyFont="1" applyFill="1" applyBorder="1" applyAlignment="1">
      <alignment horizontal="centerContinuous" vertical="center"/>
    </xf>
    <xf numFmtId="0" fontId="5" fillId="3" borderId="99" xfId="12" applyFill="1" applyBorder="1" applyAlignment="1">
      <alignment horizontal="centerContinuous" vertical="center"/>
    </xf>
    <xf numFmtId="0" fontId="4" fillId="3" borderId="99" xfId="12" applyFont="1" applyFill="1" applyBorder="1" applyAlignment="1">
      <alignment vertical="center"/>
    </xf>
    <xf numFmtId="40" fontId="14" fillId="3" borderId="100" xfId="12" applyNumberFormat="1" applyFont="1" applyFill="1" applyBorder="1" applyAlignment="1">
      <alignment vertical="center"/>
    </xf>
    <xf numFmtId="0" fontId="14" fillId="3" borderId="101" xfId="12" applyFont="1" applyFill="1" applyBorder="1" applyAlignment="1">
      <alignment vertical="center"/>
    </xf>
    <xf numFmtId="0" fontId="11" fillId="3" borderId="54" xfId="12" applyFont="1" applyFill="1" applyBorder="1" applyAlignment="1">
      <alignment horizontal="centerContinuous" vertical="center"/>
    </xf>
    <xf numFmtId="0" fontId="12" fillId="3" borderId="50" xfId="12" applyFont="1" applyFill="1" applyBorder="1" applyAlignment="1">
      <alignment horizontal="centerContinuous" vertical="center"/>
    </xf>
    <xf numFmtId="0" fontId="4" fillId="3" borderId="50" xfId="12" applyFont="1" applyFill="1" applyBorder="1" applyAlignment="1">
      <alignment horizontal="centerContinuous" vertical="center"/>
    </xf>
    <xf numFmtId="0" fontId="4" fillId="3" borderId="40" xfId="12" applyFont="1" applyFill="1" applyBorder="1" applyAlignment="1">
      <alignment horizontal="centerContinuous" vertical="center"/>
    </xf>
    <xf numFmtId="0" fontId="5" fillId="3" borderId="84" xfId="12" applyFill="1" applyBorder="1" applyAlignment="1">
      <alignment horizontal="center" vertical="center"/>
    </xf>
    <xf numFmtId="0" fontId="5" fillId="3" borderId="86" xfId="12" applyFill="1" applyBorder="1" applyAlignment="1">
      <alignment horizontal="center" vertical="center"/>
    </xf>
    <xf numFmtId="0" fontId="4" fillId="3" borderId="86" xfId="12" applyFont="1" applyFill="1" applyBorder="1" applyAlignment="1">
      <alignment horizontal="centerContinuous" vertical="center"/>
    </xf>
    <xf numFmtId="0" fontId="4" fillId="3" borderId="102" xfId="12" applyFont="1" applyFill="1" applyBorder="1" applyAlignment="1">
      <alignment horizontal="centerContinuous" vertical="center"/>
    </xf>
    <xf numFmtId="0" fontId="4" fillId="3" borderId="82" xfId="12" applyFont="1" applyFill="1" applyBorder="1" applyAlignment="1">
      <alignment horizontal="center" vertical="center"/>
    </xf>
    <xf numFmtId="0" fontId="4" fillId="3" borderId="83" xfId="12" applyFont="1" applyFill="1" applyBorder="1" applyAlignment="1">
      <alignment horizontal="center" vertical="center"/>
    </xf>
    <xf numFmtId="0" fontId="5" fillId="3" borderId="91" xfId="12" applyFill="1" applyBorder="1" applyAlignment="1">
      <alignment horizontal="center" vertical="center"/>
    </xf>
    <xf numFmtId="0" fontId="5" fillId="3" borderId="103" xfId="12" applyFill="1" applyBorder="1" applyAlignment="1">
      <alignment horizontal="center" vertical="center"/>
    </xf>
    <xf numFmtId="0" fontId="5" fillId="3" borderId="104" xfId="12" applyFill="1" applyBorder="1" applyAlignment="1">
      <alignment horizontal="center" vertical="center"/>
    </xf>
    <xf numFmtId="0" fontId="4" fillId="3" borderId="104" xfId="12" applyFont="1" applyFill="1" applyBorder="1" applyAlignment="1">
      <alignment horizontal="center" vertical="center"/>
    </xf>
    <xf numFmtId="0" fontId="4" fillId="3" borderId="105" xfId="12" applyFont="1" applyFill="1" applyBorder="1" applyAlignment="1">
      <alignment horizontal="center" vertical="center"/>
    </xf>
    <xf numFmtId="0" fontId="15" fillId="3" borderId="50" xfId="12" applyFont="1" applyFill="1" applyBorder="1" applyAlignment="1">
      <alignment horizontal="center" vertical="center"/>
    </xf>
    <xf numFmtId="0" fontId="4" fillId="3" borderId="94" xfId="12" applyFont="1" applyFill="1" applyBorder="1" applyAlignment="1">
      <alignment horizontal="center" vertical="center"/>
    </xf>
    <xf numFmtId="0" fontId="4" fillId="3" borderId="37" xfId="12" applyFont="1" applyFill="1" applyBorder="1" applyAlignment="1">
      <alignment horizontal="center" vertical="center"/>
    </xf>
    <xf numFmtId="0" fontId="4" fillId="3" borderId="26" xfId="12" applyFont="1" applyFill="1" applyBorder="1" applyAlignment="1">
      <alignment horizontal="center" vertical="center"/>
    </xf>
    <xf numFmtId="49" fontId="4" fillId="3" borderId="32" xfId="12" applyNumberFormat="1" applyFont="1" applyFill="1" applyBorder="1" applyAlignment="1">
      <alignment vertical="center"/>
    </xf>
    <xf numFmtId="0" fontId="4" fillId="3" borderId="34" xfId="12" applyFont="1" applyFill="1" applyBorder="1" applyAlignment="1">
      <alignment vertical="center"/>
    </xf>
    <xf numFmtId="0" fontId="4" fillId="3" borderId="6" xfId="12" applyFont="1" applyFill="1" applyBorder="1" applyAlignment="1">
      <alignment vertical="center"/>
    </xf>
    <xf numFmtId="40" fontId="4" fillId="3" borderId="6" xfId="12" applyNumberFormat="1" applyFont="1" applyFill="1" applyBorder="1" applyAlignment="1">
      <alignment vertical="center"/>
    </xf>
    <xf numFmtId="40" fontId="4" fillId="3" borderId="106" xfId="12" applyNumberFormat="1" applyFont="1" applyFill="1" applyBorder="1" applyAlignment="1" applyProtection="1">
      <alignment vertical="center"/>
      <protection locked="0"/>
    </xf>
    <xf numFmtId="168" fontId="4" fillId="3" borderId="50" xfId="12" applyNumberFormat="1" applyFont="1" applyFill="1" applyBorder="1" applyAlignment="1">
      <alignment horizontal="center" vertical="center"/>
    </xf>
    <xf numFmtId="40" fontId="4" fillId="3" borderId="66" xfId="12" applyNumberFormat="1" applyFont="1" applyFill="1" applyBorder="1" applyAlignment="1">
      <alignment vertical="center"/>
    </xf>
    <xf numFmtId="10" fontId="4" fillId="3" borderId="27" xfId="15" applyNumberFormat="1" applyFont="1" applyFill="1" applyBorder="1" applyAlignment="1" applyProtection="1">
      <alignment vertical="center"/>
    </xf>
    <xf numFmtId="0" fontId="4" fillId="3" borderId="25" xfId="12" applyFont="1" applyFill="1" applyBorder="1" applyAlignment="1">
      <alignment vertical="center"/>
    </xf>
    <xf numFmtId="168" fontId="4" fillId="3" borderId="48" xfId="12" applyNumberFormat="1" applyFont="1" applyFill="1" applyBorder="1" applyAlignment="1">
      <alignment horizontal="center" vertical="center"/>
    </xf>
    <xf numFmtId="40" fontId="5" fillId="0" borderId="0" xfId="12" applyNumberFormat="1" applyAlignment="1" applyProtection="1">
      <alignment vertical="center"/>
      <protection locked="0"/>
    </xf>
    <xf numFmtId="1" fontId="4" fillId="3" borderId="32" xfId="12" applyNumberFormat="1" applyFont="1" applyFill="1" applyBorder="1" applyAlignment="1">
      <alignment vertical="center"/>
    </xf>
    <xf numFmtId="1" fontId="4" fillId="3" borderId="25" xfId="12" applyNumberFormat="1" applyFont="1" applyFill="1" applyBorder="1" applyAlignment="1">
      <alignment vertical="center"/>
    </xf>
    <xf numFmtId="0" fontId="4" fillId="3" borderId="49" xfId="12" applyFont="1" applyFill="1" applyBorder="1" applyAlignment="1">
      <alignment horizontal="center" vertical="center"/>
    </xf>
    <xf numFmtId="0" fontId="4" fillId="3" borderId="48" xfId="12" applyFont="1" applyFill="1" applyBorder="1" applyAlignment="1">
      <alignment vertical="center"/>
    </xf>
    <xf numFmtId="40" fontId="4" fillId="3" borderId="48" xfId="12" applyNumberFormat="1" applyFont="1" applyFill="1" applyBorder="1" applyAlignment="1">
      <alignment vertical="center"/>
    </xf>
    <xf numFmtId="40" fontId="4" fillId="3" borderId="48" xfId="12" applyNumberFormat="1" applyFont="1" applyFill="1" applyBorder="1" applyAlignment="1" applyProtection="1">
      <alignment vertical="center"/>
      <protection locked="0"/>
    </xf>
    <xf numFmtId="9" fontId="4" fillId="3" borderId="42" xfId="15" applyFont="1" applyFill="1" applyBorder="1" applyAlignment="1" applyProtection="1">
      <alignment vertical="center"/>
    </xf>
    <xf numFmtId="40" fontId="4" fillId="3" borderId="25" xfId="12" applyNumberFormat="1" applyFont="1" applyFill="1" applyBorder="1" applyAlignment="1">
      <alignment vertical="center"/>
    </xf>
    <xf numFmtId="40" fontId="4" fillId="3" borderId="107" xfId="12" applyNumberFormat="1" applyFont="1" applyFill="1" applyBorder="1" applyAlignment="1" applyProtection="1">
      <alignment vertical="center"/>
      <protection locked="0"/>
    </xf>
    <xf numFmtId="40" fontId="4" fillId="3" borderId="108" xfId="12" applyNumberFormat="1" applyFont="1" applyFill="1" applyBorder="1" applyAlignment="1">
      <alignment vertical="center"/>
    </xf>
    <xf numFmtId="40" fontId="4" fillId="3" borderId="94" xfId="12" applyNumberFormat="1" applyFont="1" applyFill="1" applyBorder="1" applyAlignment="1">
      <alignment vertical="center"/>
    </xf>
    <xf numFmtId="10" fontId="4" fillId="3" borderId="37" xfId="15" applyNumberFormat="1" applyFont="1" applyFill="1" applyBorder="1" applyAlignment="1" applyProtection="1">
      <alignment vertical="center"/>
    </xf>
    <xf numFmtId="0" fontId="4" fillId="3" borderId="1" xfId="12" applyFont="1" applyFill="1" applyBorder="1" applyAlignment="1">
      <alignment vertical="center"/>
    </xf>
    <xf numFmtId="40" fontId="4" fillId="3" borderId="50" xfId="12" applyNumberFormat="1" applyFont="1" applyFill="1" applyBorder="1" applyAlignment="1">
      <alignment vertical="center"/>
    </xf>
    <xf numFmtId="0" fontId="4" fillId="3" borderId="49" xfId="12" applyFont="1" applyFill="1" applyBorder="1" applyAlignment="1">
      <alignment vertical="center"/>
    </xf>
    <xf numFmtId="40" fontId="4" fillId="3" borderId="8" xfId="12" applyNumberFormat="1" applyFont="1" applyFill="1" applyBorder="1" applyAlignment="1">
      <alignment vertical="center"/>
    </xf>
    <xf numFmtId="9" fontId="4" fillId="3" borderId="43" xfId="15" applyFont="1" applyFill="1" applyBorder="1" applyAlignment="1" applyProtection="1">
      <alignment vertical="center"/>
    </xf>
    <xf numFmtId="0" fontId="6" fillId="3" borderId="84" xfId="12" applyFont="1" applyFill="1" applyBorder="1" applyAlignment="1">
      <alignment horizontal="centerContinuous" vertical="center"/>
    </xf>
    <xf numFmtId="0" fontId="5" fillId="3" borderId="109" xfId="12" applyFill="1" applyBorder="1" applyAlignment="1">
      <alignment horizontal="centerContinuous" vertical="center"/>
    </xf>
    <xf numFmtId="0" fontId="5" fillId="3" borderId="109" xfId="12" applyFill="1" applyBorder="1" applyAlignment="1">
      <alignment vertical="center"/>
    </xf>
    <xf numFmtId="40" fontId="14" fillId="3" borderId="109" xfId="12" applyNumberFormat="1" applyFont="1" applyFill="1" applyBorder="1" applyAlignment="1">
      <alignment vertical="center"/>
    </xf>
    <xf numFmtId="40" fontId="14" fillId="3" borderId="1" xfId="12" applyNumberFormat="1" applyFont="1" applyFill="1" applyBorder="1" applyAlignment="1">
      <alignment vertical="center"/>
    </xf>
    <xf numFmtId="40" fontId="14" fillId="3" borderId="110" xfId="12" applyNumberFormat="1" applyFont="1" applyFill="1" applyBorder="1" applyAlignment="1" applyProtection="1">
      <alignment vertical="center"/>
      <protection locked="0"/>
    </xf>
    <xf numFmtId="40" fontId="14" fillId="3" borderId="0" xfId="12" applyNumberFormat="1" applyFont="1" applyFill="1" applyAlignment="1">
      <alignment vertical="center"/>
    </xf>
    <xf numFmtId="40" fontId="14" fillId="3" borderId="111" xfId="12" applyNumberFormat="1" applyFont="1" applyFill="1" applyBorder="1" applyAlignment="1">
      <alignment vertical="center"/>
    </xf>
    <xf numFmtId="10" fontId="14" fillId="3" borderId="112" xfId="15" applyNumberFormat="1" applyFont="1" applyFill="1" applyBorder="1" applyAlignment="1" applyProtection="1">
      <alignment vertical="center"/>
    </xf>
    <xf numFmtId="0" fontId="6" fillId="3" borderId="113" xfId="12" applyFont="1" applyFill="1" applyBorder="1" applyAlignment="1">
      <alignment horizontal="centerContinuous" vertical="center"/>
    </xf>
    <xf numFmtId="0" fontId="5" fillId="3" borderId="114" xfId="12" applyFill="1" applyBorder="1" applyAlignment="1">
      <alignment horizontal="centerContinuous" vertical="center"/>
    </xf>
    <xf numFmtId="0" fontId="5" fillId="3" borderId="114" xfId="12" applyFill="1" applyBorder="1" applyAlignment="1">
      <alignment vertical="center"/>
    </xf>
    <xf numFmtId="10" fontId="14" fillId="3" borderId="114" xfId="15" applyNumberFormat="1" applyFont="1" applyFill="1" applyBorder="1" applyAlignment="1" applyProtection="1">
      <alignment vertical="center"/>
    </xf>
    <xf numFmtId="10" fontId="14" fillId="3" borderId="115" xfId="15" applyNumberFormat="1" applyFont="1" applyFill="1" applyBorder="1" applyAlignment="1" applyProtection="1">
      <alignment vertical="center"/>
      <protection locked="0"/>
    </xf>
    <xf numFmtId="10" fontId="14" fillId="3" borderId="116" xfId="15" applyNumberFormat="1" applyFont="1" applyFill="1" applyBorder="1" applyAlignment="1" applyProtection="1">
      <alignment vertical="center"/>
    </xf>
    <xf numFmtId="10" fontId="14" fillId="3" borderId="117" xfId="15" applyNumberFormat="1" applyFont="1" applyFill="1" applyBorder="1" applyAlignment="1" applyProtection="1">
      <alignment vertical="center"/>
    </xf>
    <xf numFmtId="0" fontId="6" fillId="3" borderId="118" xfId="12" applyFont="1" applyFill="1" applyBorder="1" applyAlignment="1">
      <alignment horizontal="centerContinuous" vertical="center"/>
    </xf>
    <xf numFmtId="0" fontId="5" fillId="3" borderId="103" xfId="12" applyFill="1" applyBorder="1" applyAlignment="1">
      <alignment horizontal="centerContinuous" vertical="center"/>
    </xf>
    <xf numFmtId="0" fontId="5" fillId="3" borderId="103" xfId="12" applyFill="1" applyBorder="1" applyAlignment="1">
      <alignment vertical="center"/>
    </xf>
    <xf numFmtId="10" fontId="14" fillId="3" borderId="103" xfId="15" applyNumberFormat="1" applyFont="1" applyFill="1" applyBorder="1" applyAlignment="1" applyProtection="1">
      <alignment vertical="center"/>
    </xf>
    <xf numFmtId="10" fontId="14" fillId="3" borderId="119" xfId="15" applyNumberFormat="1" applyFont="1" applyFill="1" applyBorder="1" applyAlignment="1" applyProtection="1">
      <alignment vertical="center"/>
      <protection locked="0"/>
    </xf>
    <xf numFmtId="10" fontId="14" fillId="3" borderId="0" xfId="15" applyNumberFormat="1" applyFont="1" applyFill="1" applyBorder="1" applyAlignment="1" applyProtection="1">
      <alignment vertical="center"/>
    </xf>
    <xf numFmtId="40" fontId="20" fillId="5" borderId="120" xfId="12" applyNumberFormat="1" applyFont="1" applyFill="1" applyBorder="1" applyAlignment="1">
      <alignment horizontal="center" vertical="center"/>
    </xf>
    <xf numFmtId="10" fontId="20" fillId="5" borderId="121" xfId="15" applyNumberFormat="1" applyFont="1" applyFill="1" applyBorder="1" applyAlignment="1" applyProtection="1">
      <alignment horizontal="center" vertical="center"/>
    </xf>
    <xf numFmtId="0" fontId="6" fillId="5" borderId="11" xfId="12" applyFont="1" applyFill="1" applyBorder="1" applyAlignment="1" applyProtection="1">
      <alignment horizontal="left" vertical="center"/>
      <protection locked="0"/>
    </xf>
    <xf numFmtId="0" fontId="6" fillId="5" borderId="9" xfId="12" applyFont="1" applyFill="1" applyBorder="1" applyAlignment="1" applyProtection="1">
      <alignment vertical="center"/>
      <protection locked="0"/>
    </xf>
    <xf numFmtId="0" fontId="6" fillId="5" borderId="122" xfId="12" applyFont="1" applyFill="1" applyBorder="1" applyAlignment="1" applyProtection="1">
      <alignment vertical="center"/>
      <protection locked="0"/>
    </xf>
    <xf numFmtId="0" fontId="6" fillId="5" borderId="9" xfId="12" applyFont="1" applyFill="1" applyBorder="1" applyAlignment="1" applyProtection="1">
      <alignment horizontal="left" vertical="center"/>
      <protection locked="0"/>
    </xf>
    <xf numFmtId="0" fontId="6" fillId="3" borderId="11" xfId="12" applyFont="1" applyFill="1" applyBorder="1" applyAlignment="1">
      <alignment horizontal="left" vertical="center"/>
    </xf>
    <xf numFmtId="0" fontId="6" fillId="3" borderId="9" xfId="12" applyFont="1" applyFill="1" applyBorder="1" applyAlignment="1">
      <alignment vertical="center"/>
    </xf>
    <xf numFmtId="0" fontId="6" fillId="0" borderId="122" xfId="12" applyFont="1" applyBorder="1" applyAlignment="1">
      <alignment vertical="center"/>
    </xf>
    <xf numFmtId="0" fontId="6" fillId="3" borderId="9" xfId="12" applyFont="1" applyFill="1" applyBorder="1" applyAlignment="1">
      <alignment horizontal="left" vertical="center"/>
    </xf>
    <xf numFmtId="0" fontId="6" fillId="3" borderId="12" xfId="12" applyFont="1" applyFill="1" applyBorder="1" applyAlignment="1">
      <alignment vertical="center"/>
    </xf>
    <xf numFmtId="0" fontId="5" fillId="5" borderId="9" xfId="12" applyFill="1" applyBorder="1" applyAlignment="1" applyProtection="1">
      <alignment vertical="center"/>
      <protection locked="0"/>
    </xf>
    <xf numFmtId="0" fontId="5" fillId="5" borderId="12" xfId="12" applyFill="1" applyBorder="1" applyAlignment="1" applyProtection="1">
      <alignment vertical="center"/>
      <protection locked="0"/>
    </xf>
    <xf numFmtId="0" fontId="5" fillId="5" borderId="10" xfId="12" applyFill="1" applyBorder="1" applyAlignment="1" applyProtection="1">
      <alignment vertical="center"/>
      <protection locked="0"/>
    </xf>
    <xf numFmtId="0" fontId="5" fillId="5" borderId="123" xfId="12" applyFill="1" applyBorder="1" applyAlignment="1" applyProtection="1">
      <alignment vertical="center"/>
      <protection locked="0"/>
    </xf>
    <xf numFmtId="0" fontId="5" fillId="3" borderId="10" xfId="12" applyFill="1" applyBorder="1" applyAlignment="1">
      <alignment horizontal="centerContinuous" vertical="center"/>
    </xf>
    <xf numFmtId="0" fontId="5" fillId="0" borderId="123" xfId="12" applyBorder="1" applyAlignment="1">
      <alignment vertical="center"/>
    </xf>
    <xf numFmtId="0" fontId="3" fillId="0" borderId="64" xfId="12" applyFont="1" applyBorder="1" applyAlignment="1">
      <alignment horizontal="left" vertical="center"/>
    </xf>
    <xf numFmtId="1" fontId="3" fillId="0" borderId="61" xfId="12" applyNumberFormat="1" applyFont="1" applyBorder="1" applyAlignment="1">
      <alignment horizontal="center" vertical="center"/>
    </xf>
    <xf numFmtId="49" fontId="6" fillId="5" borderId="63" xfId="12" applyNumberFormat="1" applyFont="1" applyFill="1" applyBorder="1" applyAlignment="1" applyProtection="1">
      <alignment horizontal="left" vertical="center"/>
      <protection locked="0"/>
    </xf>
    <xf numFmtId="49" fontId="6" fillId="5" borderId="34" xfId="12" applyNumberFormat="1" applyFont="1" applyFill="1" applyBorder="1" applyAlignment="1" applyProtection="1">
      <alignment horizontal="center" vertical="center"/>
      <protection locked="0"/>
    </xf>
    <xf numFmtId="49" fontId="6" fillId="5" borderId="61" xfId="12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/>
    <xf numFmtId="49" fontId="3" fillId="0" borderId="17" xfId="0" applyNumberFormat="1" applyFont="1" applyFill="1" applyBorder="1" applyAlignment="1" applyProtection="1">
      <alignment horizontal="left" vertical="center"/>
    </xf>
    <xf numFmtId="0" fontId="3" fillId="0" borderId="47" xfId="0" applyFont="1" applyFill="1" applyBorder="1" applyAlignment="1" applyProtection="1">
      <alignment horizontal="left" vertical="center"/>
      <protection locked="0"/>
    </xf>
    <xf numFmtId="49" fontId="3" fillId="0" borderId="45" xfId="0" applyNumberFormat="1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41" xfId="0" applyFont="1" applyFill="1" applyBorder="1" applyAlignment="1" applyProtection="1">
      <alignment horizontal="left" vertical="center"/>
    </xf>
    <xf numFmtId="49" fontId="3" fillId="0" borderId="41" xfId="0" applyNumberFormat="1" applyFont="1" applyFill="1" applyBorder="1" applyAlignment="1" applyProtection="1">
      <alignment horizontal="center" vertical="center"/>
      <protection locked="0"/>
    </xf>
    <xf numFmtId="49" fontId="3" fillId="0" borderId="49" xfId="0" applyNumberFormat="1" applyFont="1" applyFill="1" applyBorder="1" applyAlignment="1" applyProtection="1">
      <alignment horizontal="left" vertical="center"/>
    </xf>
    <xf numFmtId="0" fontId="3" fillId="0" borderId="52" xfId="0" applyFont="1" applyFill="1" applyBorder="1" applyAlignment="1" applyProtection="1">
      <alignment horizontal="left" vertical="center"/>
      <protection locked="0"/>
    </xf>
    <xf numFmtId="49" fontId="3" fillId="0" borderId="53" xfId="0" applyNumberFormat="1" applyFont="1" applyFill="1" applyBorder="1" applyAlignment="1" applyProtection="1">
      <alignment horizontal="left" vertical="center"/>
      <protection locked="0"/>
    </xf>
    <xf numFmtId="0" fontId="3" fillId="0" borderId="48" xfId="0" applyFont="1" applyFill="1" applyBorder="1" applyAlignment="1" applyProtection="1">
      <alignment horizontal="left" vertical="center"/>
      <protection locked="0"/>
    </xf>
    <xf numFmtId="0" fontId="3" fillId="0" borderId="35" xfId="0" applyFont="1" applyFill="1" applyBorder="1" applyAlignment="1" applyProtection="1">
      <alignment horizontal="left" vertical="center"/>
    </xf>
    <xf numFmtId="49" fontId="3" fillId="0" borderId="35" xfId="0" applyNumberFormat="1" applyFont="1" applyFill="1" applyBorder="1" applyAlignment="1" applyProtection="1">
      <alignment horizontal="center" vertical="center"/>
      <protection locked="0"/>
    </xf>
    <xf numFmtId="49" fontId="3" fillId="0" borderId="13" xfId="0" applyNumberFormat="1" applyFont="1" applyFill="1" applyBorder="1" applyAlignment="1" applyProtection="1">
      <alignment horizontal="left" vertical="center"/>
    </xf>
    <xf numFmtId="0" fontId="3" fillId="0" borderId="44" xfId="0" applyFont="1" applyFill="1" applyBorder="1" applyAlignment="1" applyProtection="1">
      <alignment horizontal="left" vertical="center"/>
      <protection locked="0"/>
    </xf>
    <xf numFmtId="49" fontId="3" fillId="0" borderId="46" xfId="0" applyNumberFormat="1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49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Continuous" vertical="center" wrapText="1"/>
    </xf>
    <xf numFmtId="0" fontId="3" fillId="0" borderId="38" xfId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Continuous" vertical="center"/>
    </xf>
    <xf numFmtId="0" fontId="3" fillId="0" borderId="9" xfId="0" applyFont="1" applyFill="1" applyBorder="1" applyAlignment="1">
      <alignment horizontal="centerContinuous" vertical="center"/>
    </xf>
    <xf numFmtId="0" fontId="3" fillId="0" borderId="12" xfId="0" applyFont="1" applyFill="1" applyBorder="1" applyAlignment="1">
      <alignment horizontal="centerContinuous" vertical="center"/>
    </xf>
    <xf numFmtId="0" fontId="4" fillId="0" borderId="13" xfId="0" quotePrefix="1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4" xfId="1" applyFont="1" applyFill="1" applyBorder="1" applyAlignment="1">
      <alignment vertical="center"/>
    </xf>
    <xf numFmtId="2" fontId="4" fillId="0" borderId="39" xfId="1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horizontal="center" vertical="center"/>
    </xf>
    <xf numFmtId="165" fontId="3" fillId="0" borderId="24" xfId="1" applyNumberFormat="1" applyFont="1" applyFill="1" applyBorder="1" applyAlignment="1">
      <alignment horizontal="center" vertical="center"/>
    </xf>
    <xf numFmtId="165" fontId="3" fillId="0" borderId="24" xfId="1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vertical="center" wrapText="1"/>
    </xf>
    <xf numFmtId="4" fontId="3" fillId="0" borderId="22" xfId="1" applyNumberFormat="1" applyFont="1" applyFill="1" applyBorder="1" applyAlignment="1" applyProtection="1">
      <alignment vertical="center"/>
    </xf>
    <xf numFmtId="4" fontId="3" fillId="0" borderId="3" xfId="1" applyNumberFormat="1" applyFont="1" applyFill="1" applyBorder="1" applyAlignment="1" applyProtection="1">
      <alignment vertical="center"/>
    </xf>
    <xf numFmtId="4" fontId="3" fillId="0" borderId="30" xfId="1" applyNumberFormat="1" applyFont="1" applyFill="1" applyBorder="1" applyAlignment="1" applyProtection="1">
      <alignment vertical="center"/>
    </xf>
    <xf numFmtId="4" fontId="3" fillId="0" borderId="23" xfId="1" applyNumberFormat="1" applyFont="1" applyFill="1" applyBorder="1" applyAlignment="1" applyProtection="1">
      <alignment vertical="center"/>
    </xf>
    <xf numFmtId="0" fontId="4" fillId="0" borderId="2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0" fontId="4" fillId="0" borderId="42" xfId="1" applyFont="1" applyFill="1" applyBorder="1" applyAlignment="1">
      <alignment vertical="center" wrapText="1"/>
    </xf>
    <xf numFmtId="2" fontId="4" fillId="0" borderId="27" xfId="1" applyNumberFormat="1" applyFont="1" applyFill="1" applyBorder="1" applyAlignment="1">
      <alignment horizontal="center" vertical="center"/>
    </xf>
    <xf numFmtId="4" fontId="4" fillId="0" borderId="25" xfId="0" applyNumberFormat="1" applyFont="1" applyFill="1" applyBorder="1" applyAlignment="1" applyProtection="1">
      <alignment vertical="center"/>
      <protection locked="0"/>
    </xf>
    <xf numFmtId="4" fontId="4" fillId="0" borderId="6" xfId="0" applyNumberFormat="1" applyFont="1" applyFill="1" applyBorder="1" applyAlignment="1" applyProtection="1">
      <alignment vertical="center"/>
      <protection locked="0"/>
    </xf>
    <xf numFmtId="4" fontId="4" fillId="0" borderId="27" xfId="1" applyNumberFormat="1" applyFont="1" applyFill="1" applyBorder="1" applyAlignment="1">
      <alignment vertical="center"/>
    </xf>
    <xf numFmtId="4" fontId="4" fillId="0" borderId="4" xfId="1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29" xfId="0" applyNumberFormat="1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vertical="center" wrapText="1"/>
    </xf>
    <xf numFmtId="4" fontId="4" fillId="0" borderId="22" xfId="1" applyNumberFormat="1" applyFont="1" applyFill="1" applyBorder="1" applyAlignment="1" applyProtection="1">
      <alignment vertical="center"/>
    </xf>
    <xf numFmtId="0" fontId="4" fillId="0" borderId="31" xfId="2" applyFont="1" applyFill="1" applyBorder="1" applyAlignment="1">
      <alignment horizontal="center" vertical="center"/>
    </xf>
    <xf numFmtId="0" fontId="4" fillId="0" borderId="32" xfId="2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vertical="center" wrapText="1"/>
    </xf>
    <xf numFmtId="2" fontId="4" fillId="0" borderId="33" xfId="1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>
      <alignment horizontal="center" vertical="center"/>
    </xf>
    <xf numFmtId="0" fontId="4" fillId="0" borderId="57" xfId="2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 wrapText="1"/>
    </xf>
    <xf numFmtId="2" fontId="4" fillId="0" borderId="59" xfId="1" applyNumberFormat="1" applyFont="1" applyFill="1" applyBorder="1" applyAlignment="1">
      <alignment horizontal="center" vertical="center"/>
    </xf>
    <xf numFmtId="4" fontId="4" fillId="0" borderId="57" xfId="0" applyNumberFormat="1" applyFont="1" applyFill="1" applyBorder="1" applyAlignment="1" applyProtection="1">
      <alignment vertical="center"/>
      <protection locked="0"/>
    </xf>
    <xf numFmtId="4" fontId="4" fillId="0" borderId="59" xfId="1" applyNumberFormat="1" applyFont="1" applyFill="1" applyBorder="1" applyAlignment="1">
      <alignment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55" xfId="1" applyFont="1" applyFill="1" applyBorder="1" applyAlignment="1">
      <alignment vertical="center" wrapText="1"/>
    </xf>
    <xf numFmtId="2" fontId="4" fillId="0" borderId="60" xfId="1" applyNumberFormat="1" applyFont="1" applyFill="1" applyBorder="1" applyAlignment="1">
      <alignment horizontal="center" vertical="center"/>
    </xf>
    <xf numFmtId="4" fontId="4" fillId="0" borderId="21" xfId="0" applyNumberFormat="1" applyFont="1" applyFill="1" applyBorder="1" applyAlignment="1" applyProtection="1">
      <alignment vertical="center"/>
      <protection locked="0"/>
    </xf>
    <xf numFmtId="4" fontId="4" fillId="0" borderId="19" xfId="0" applyNumberFormat="1" applyFont="1" applyFill="1" applyBorder="1" applyAlignment="1" applyProtection="1">
      <alignment vertical="center"/>
      <protection locked="0"/>
    </xf>
    <xf numFmtId="4" fontId="4" fillId="0" borderId="60" xfId="1" applyNumberFormat="1" applyFont="1" applyFill="1" applyBorder="1" applyAlignment="1">
      <alignment vertical="center"/>
    </xf>
    <xf numFmtId="0" fontId="4" fillId="0" borderId="56" xfId="0" applyFont="1" applyFill="1" applyBorder="1" applyAlignment="1">
      <alignment horizontal="center" vertical="center"/>
    </xf>
    <xf numFmtId="49" fontId="4" fillId="0" borderId="57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59" xfId="0" applyFont="1" applyFill="1" applyBorder="1" applyAlignment="1" applyProtection="1">
      <alignment horizontal="left" vertical="center" wrapText="1"/>
      <protection locked="0"/>
    </xf>
    <xf numFmtId="4" fontId="4" fillId="0" borderId="56" xfId="0" applyNumberFormat="1" applyFont="1" applyFill="1" applyBorder="1" applyAlignment="1" applyProtection="1">
      <alignment vertical="center"/>
      <protection locked="0"/>
    </xf>
    <xf numFmtId="0" fontId="4" fillId="0" borderId="21" xfId="0" applyFont="1" applyFill="1" applyBorder="1" applyAlignment="1">
      <alignment horizontal="center" vertical="center"/>
    </xf>
    <xf numFmtId="49" fontId="4" fillId="0" borderId="20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60" xfId="0" applyFont="1" applyFill="1" applyBorder="1" applyAlignment="1" applyProtection="1">
      <alignment horizontal="left" vertical="center" wrapText="1"/>
      <protection locked="0"/>
    </xf>
    <xf numFmtId="4" fontId="4" fillId="0" borderId="20" xfId="0" applyNumberFormat="1" applyFont="1" applyFill="1" applyBorder="1" applyAlignment="1">
      <alignment horizontal="center" vertical="center"/>
    </xf>
    <xf numFmtId="0" fontId="3" fillId="0" borderId="28" xfId="2" applyFont="1" applyFill="1" applyBorder="1" applyAlignment="1">
      <alignment horizontal="center" vertical="center"/>
    </xf>
    <xf numFmtId="49" fontId="4" fillId="0" borderId="25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left" vertical="center" wrapText="1"/>
      <protection locked="0"/>
    </xf>
    <xf numFmtId="0" fontId="4" fillId="0" borderId="39" xfId="0" applyFont="1" applyFill="1" applyBorder="1" applyAlignment="1" applyProtection="1">
      <alignment horizontal="left" vertical="center" wrapText="1"/>
      <protection locked="0"/>
    </xf>
    <xf numFmtId="0" fontId="4" fillId="0" borderId="26" xfId="0" applyFont="1" applyFill="1" applyBorder="1" applyAlignment="1">
      <alignment horizontal="center" vertical="center"/>
    </xf>
    <xf numFmtId="49" fontId="4" fillId="0" borderId="26" xfId="0" quotePrefix="1" applyNumberFormat="1" applyFont="1" applyFill="1" applyBorder="1" applyAlignment="1" applyProtection="1">
      <alignment horizontal="center" vertical="center"/>
      <protection locked="0"/>
    </xf>
    <xf numFmtId="49" fontId="4" fillId="0" borderId="6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left" vertical="center" wrapText="1"/>
      <protection locked="0"/>
    </xf>
    <xf numFmtId="4" fontId="4" fillId="0" borderId="37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3" fillId="0" borderId="30" xfId="1" applyFont="1" applyFill="1" applyBorder="1" applyAlignment="1">
      <alignment horizontal="left" vertical="center"/>
    </xf>
    <xf numFmtId="2" fontId="4" fillId="0" borderId="22" xfId="1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vertical="center"/>
    </xf>
    <xf numFmtId="4" fontId="3" fillId="0" borderId="30" xfId="0" applyNumberFormat="1" applyFont="1" applyFill="1" applyBorder="1" applyAlignment="1">
      <alignment vertical="center"/>
    </xf>
    <xf numFmtId="4" fontId="3" fillId="0" borderId="23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49" fontId="9" fillId="0" borderId="3" xfId="0" applyNumberFormat="1" applyFont="1" applyFill="1" applyBorder="1" applyAlignment="1" applyProtection="1">
      <alignment horizontal="centerContinuous" vertical="center"/>
    </xf>
    <xf numFmtId="49" fontId="4" fillId="0" borderId="22" xfId="0" applyNumberFormat="1" applyFont="1" applyFill="1" applyBorder="1" applyAlignment="1" applyProtection="1">
      <alignment horizontal="centerContinuous" vertical="center"/>
    </xf>
    <xf numFmtId="0" fontId="4" fillId="0" borderId="22" xfId="0" applyFont="1" applyFill="1" applyBorder="1" applyAlignment="1">
      <alignment horizontal="centerContinuous" vertical="center"/>
    </xf>
    <xf numFmtId="0" fontId="4" fillId="0" borderId="22" xfId="0" applyFont="1" applyFill="1" applyBorder="1" applyAlignment="1" applyProtection="1">
      <alignment horizontal="centerContinuous" vertical="center"/>
    </xf>
    <xf numFmtId="0" fontId="4" fillId="0" borderId="30" xfId="0" applyFont="1" applyFill="1" applyBorder="1" applyAlignment="1">
      <alignment horizontal="centerContinuous" vertical="center"/>
    </xf>
    <xf numFmtId="0" fontId="4" fillId="0" borderId="42" xfId="1" applyFont="1" applyFill="1" applyBorder="1" applyAlignment="1">
      <alignment horizontal="left" vertical="center" wrapText="1"/>
    </xf>
    <xf numFmtId="4" fontId="4" fillId="0" borderId="0" xfId="0" applyNumberFormat="1" applyFont="1" applyFill="1" applyAlignment="1">
      <alignment vertical="center"/>
    </xf>
  </cellXfs>
  <cellStyles count="25">
    <cellStyle name="Moeda 2" xfId="24" xr:uid="{D3041E64-4C19-4DCC-90B9-1908C6C76BCE}"/>
    <cellStyle name="Normal" xfId="0" builtinId="0"/>
    <cellStyle name="Normal 2" xfId="3" xr:uid="{00000000-0005-0000-0000-000001000000}"/>
    <cellStyle name="Normal 2 2" xfId="18" xr:uid="{ECB696E2-25FB-4473-B081-27B8161250D9}"/>
    <cellStyle name="Normal 3" xfId="6" xr:uid="{00000000-0005-0000-0000-000002000000}"/>
    <cellStyle name="Normal 3 2" xfId="5" xr:uid="{00000000-0005-0000-0000-000003000000}"/>
    <cellStyle name="Normal 3 3" xfId="12" xr:uid="{00000000-0005-0000-0000-000004000000}"/>
    <cellStyle name="Normal 3 4" xfId="9" xr:uid="{00000000-0005-0000-0000-000005000000}"/>
    <cellStyle name="Normal 4" xfId="16" xr:uid="{D97A6843-BF6A-4D2B-8C8E-A7F111332292}"/>
    <cellStyle name="Normal 4 2" xfId="20" xr:uid="{0BB73F46-5D29-4C87-B017-99224B7A7007}"/>
    <cellStyle name="Normal 4 3" xfId="19" xr:uid="{37EA7FB2-22DA-4804-AB56-3561157862FE}"/>
    <cellStyle name="Normal 5" xfId="21" xr:uid="{369AB456-C355-42EA-961F-E7CF5652E09B}"/>
    <cellStyle name="Normal 6" xfId="17" xr:uid="{B989E60C-3513-4223-9F34-0B60B8021A6F}"/>
    <cellStyle name="Normal 7" xfId="23" xr:uid="{B2A08A38-FA99-4484-B5B3-F3AB0BFDD587}"/>
    <cellStyle name="Normal_ORÇAMENTO" xfId="1" xr:uid="{00000000-0005-0000-0000-000006000000}"/>
    <cellStyle name="Normal_ORÇAMENTO ALTERNATIVA 1 DER Junho2001" xfId="2" xr:uid="{00000000-0005-0000-0000-000007000000}"/>
    <cellStyle name="Porcentagem 2" xfId="4" xr:uid="{00000000-0005-0000-0000-000009000000}"/>
    <cellStyle name="Porcentagem 2 2" xfId="22" xr:uid="{09E87D33-4D9F-4810-9825-20A327824090}"/>
    <cellStyle name="Porcentagem 3" xfId="15" xr:uid="{22B45934-657F-4C4D-826C-FAA67E1BFC93}"/>
    <cellStyle name="Vírgula 2" xfId="7" xr:uid="{00000000-0005-0000-0000-00000B000000}"/>
    <cellStyle name="Vírgula 2 2" xfId="13" xr:uid="{00000000-0005-0000-0000-00000C000000}"/>
    <cellStyle name="Vírgula 2 3" xfId="10" xr:uid="{00000000-0005-0000-0000-00000D000000}"/>
    <cellStyle name="Vírgula 3" xfId="11" xr:uid="{00000000-0005-0000-0000-00000E000000}"/>
    <cellStyle name="Vírgula 4" xfId="8" xr:uid="{00000000-0005-0000-0000-00000F000000}"/>
    <cellStyle name="Vírgula 5" xfId="14" xr:uid="{413EA061-10DD-4953-B4D5-AF5325160E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AEC-2AA3-484C-A35F-F37E2C3BFF91}">
  <sheetPr>
    <pageSetUpPr fitToPage="1"/>
  </sheetPr>
  <dimension ref="A1:X55"/>
  <sheetViews>
    <sheetView showZeros="0" topLeftCell="C1" zoomScaleNormal="100" workbookViewId="0">
      <selection activeCell="S17" sqref="S17"/>
    </sheetView>
  </sheetViews>
  <sheetFormatPr defaultColWidth="10.6640625" defaultRowHeight="12.75" x14ac:dyDescent="0.2"/>
  <cols>
    <col min="1" max="1" width="5" style="1" hidden="1" customWidth="1"/>
    <col min="2" max="2" width="13.1640625" style="26" customWidth="1"/>
    <col min="3" max="3" width="26.1640625" style="26" customWidth="1"/>
    <col min="4" max="4" width="17.6640625" style="26" customWidth="1"/>
    <col min="5" max="5" width="3.83203125" style="26" customWidth="1"/>
    <col min="6" max="15" width="12.5" style="26" customWidth="1"/>
    <col min="16" max="17" width="13.83203125" style="26" customWidth="1"/>
    <col min="18" max="18" width="8.33203125" style="26" bestFit="1" customWidth="1"/>
    <col min="19" max="19" width="14" style="26" customWidth="1"/>
    <col min="20" max="20" width="8.5" style="26" customWidth="1"/>
    <col min="21" max="22" width="0.6640625" style="26" customWidth="1"/>
    <col min="23" max="24" width="10.6640625" style="26"/>
    <col min="25" max="259" width="10.6640625" style="1"/>
    <col min="260" max="260" width="13.1640625" style="1" customWidth="1"/>
    <col min="261" max="261" width="79" style="1" customWidth="1"/>
    <col min="262" max="262" width="3.83203125" style="1" customWidth="1"/>
    <col min="263" max="275" width="12.5" style="1" customWidth="1"/>
    <col min="276" max="276" width="8.5" style="1" customWidth="1"/>
    <col min="277" max="515" width="10.6640625" style="1"/>
    <col min="516" max="516" width="13.1640625" style="1" customWidth="1"/>
    <col min="517" max="517" width="79" style="1" customWidth="1"/>
    <col min="518" max="518" width="3.83203125" style="1" customWidth="1"/>
    <col min="519" max="531" width="12.5" style="1" customWidth="1"/>
    <col min="532" max="532" width="8.5" style="1" customWidth="1"/>
    <col min="533" max="771" width="10.6640625" style="1"/>
    <col min="772" max="772" width="13.1640625" style="1" customWidth="1"/>
    <col min="773" max="773" width="79" style="1" customWidth="1"/>
    <col min="774" max="774" width="3.83203125" style="1" customWidth="1"/>
    <col min="775" max="787" width="12.5" style="1" customWidth="1"/>
    <col min="788" max="788" width="8.5" style="1" customWidth="1"/>
    <col min="789" max="1027" width="10.6640625" style="1"/>
    <col min="1028" max="1028" width="13.1640625" style="1" customWidth="1"/>
    <col min="1029" max="1029" width="79" style="1" customWidth="1"/>
    <col min="1030" max="1030" width="3.83203125" style="1" customWidth="1"/>
    <col min="1031" max="1043" width="12.5" style="1" customWidth="1"/>
    <col min="1044" max="1044" width="8.5" style="1" customWidth="1"/>
    <col min="1045" max="1283" width="10.6640625" style="1"/>
    <col min="1284" max="1284" width="13.1640625" style="1" customWidth="1"/>
    <col min="1285" max="1285" width="79" style="1" customWidth="1"/>
    <col min="1286" max="1286" width="3.83203125" style="1" customWidth="1"/>
    <col min="1287" max="1299" width="12.5" style="1" customWidth="1"/>
    <col min="1300" max="1300" width="8.5" style="1" customWidth="1"/>
    <col min="1301" max="1539" width="10.6640625" style="1"/>
    <col min="1540" max="1540" width="13.1640625" style="1" customWidth="1"/>
    <col min="1541" max="1541" width="79" style="1" customWidth="1"/>
    <col min="1542" max="1542" width="3.83203125" style="1" customWidth="1"/>
    <col min="1543" max="1555" width="12.5" style="1" customWidth="1"/>
    <col min="1556" max="1556" width="8.5" style="1" customWidth="1"/>
    <col min="1557" max="1795" width="10.6640625" style="1"/>
    <col min="1796" max="1796" width="13.1640625" style="1" customWidth="1"/>
    <col min="1797" max="1797" width="79" style="1" customWidth="1"/>
    <col min="1798" max="1798" width="3.83203125" style="1" customWidth="1"/>
    <col min="1799" max="1811" width="12.5" style="1" customWidth="1"/>
    <col min="1812" max="1812" width="8.5" style="1" customWidth="1"/>
    <col min="1813" max="2051" width="10.6640625" style="1"/>
    <col min="2052" max="2052" width="13.1640625" style="1" customWidth="1"/>
    <col min="2053" max="2053" width="79" style="1" customWidth="1"/>
    <col min="2054" max="2054" width="3.83203125" style="1" customWidth="1"/>
    <col min="2055" max="2067" width="12.5" style="1" customWidth="1"/>
    <col min="2068" max="2068" width="8.5" style="1" customWidth="1"/>
    <col min="2069" max="2307" width="10.6640625" style="1"/>
    <col min="2308" max="2308" width="13.1640625" style="1" customWidth="1"/>
    <col min="2309" max="2309" width="79" style="1" customWidth="1"/>
    <col min="2310" max="2310" width="3.83203125" style="1" customWidth="1"/>
    <col min="2311" max="2323" width="12.5" style="1" customWidth="1"/>
    <col min="2324" max="2324" width="8.5" style="1" customWidth="1"/>
    <col min="2325" max="2563" width="10.6640625" style="1"/>
    <col min="2564" max="2564" width="13.1640625" style="1" customWidth="1"/>
    <col min="2565" max="2565" width="79" style="1" customWidth="1"/>
    <col min="2566" max="2566" width="3.83203125" style="1" customWidth="1"/>
    <col min="2567" max="2579" width="12.5" style="1" customWidth="1"/>
    <col min="2580" max="2580" width="8.5" style="1" customWidth="1"/>
    <col min="2581" max="2819" width="10.6640625" style="1"/>
    <col min="2820" max="2820" width="13.1640625" style="1" customWidth="1"/>
    <col min="2821" max="2821" width="79" style="1" customWidth="1"/>
    <col min="2822" max="2822" width="3.83203125" style="1" customWidth="1"/>
    <col min="2823" max="2835" width="12.5" style="1" customWidth="1"/>
    <col min="2836" max="2836" width="8.5" style="1" customWidth="1"/>
    <col min="2837" max="3075" width="10.6640625" style="1"/>
    <col min="3076" max="3076" width="13.1640625" style="1" customWidth="1"/>
    <col min="3077" max="3077" width="79" style="1" customWidth="1"/>
    <col min="3078" max="3078" width="3.83203125" style="1" customWidth="1"/>
    <col min="3079" max="3091" width="12.5" style="1" customWidth="1"/>
    <col min="3092" max="3092" width="8.5" style="1" customWidth="1"/>
    <col min="3093" max="3331" width="10.6640625" style="1"/>
    <col min="3332" max="3332" width="13.1640625" style="1" customWidth="1"/>
    <col min="3333" max="3333" width="79" style="1" customWidth="1"/>
    <col min="3334" max="3334" width="3.83203125" style="1" customWidth="1"/>
    <col min="3335" max="3347" width="12.5" style="1" customWidth="1"/>
    <col min="3348" max="3348" width="8.5" style="1" customWidth="1"/>
    <col min="3349" max="3587" width="10.6640625" style="1"/>
    <col min="3588" max="3588" width="13.1640625" style="1" customWidth="1"/>
    <col min="3589" max="3589" width="79" style="1" customWidth="1"/>
    <col min="3590" max="3590" width="3.83203125" style="1" customWidth="1"/>
    <col min="3591" max="3603" width="12.5" style="1" customWidth="1"/>
    <col min="3604" max="3604" width="8.5" style="1" customWidth="1"/>
    <col min="3605" max="3843" width="10.6640625" style="1"/>
    <col min="3844" max="3844" width="13.1640625" style="1" customWidth="1"/>
    <col min="3845" max="3845" width="79" style="1" customWidth="1"/>
    <col min="3846" max="3846" width="3.83203125" style="1" customWidth="1"/>
    <col min="3847" max="3859" width="12.5" style="1" customWidth="1"/>
    <col min="3860" max="3860" width="8.5" style="1" customWidth="1"/>
    <col min="3861" max="4099" width="10.6640625" style="1"/>
    <col min="4100" max="4100" width="13.1640625" style="1" customWidth="1"/>
    <col min="4101" max="4101" width="79" style="1" customWidth="1"/>
    <col min="4102" max="4102" width="3.83203125" style="1" customWidth="1"/>
    <col min="4103" max="4115" width="12.5" style="1" customWidth="1"/>
    <col min="4116" max="4116" width="8.5" style="1" customWidth="1"/>
    <col min="4117" max="4355" width="10.6640625" style="1"/>
    <col min="4356" max="4356" width="13.1640625" style="1" customWidth="1"/>
    <col min="4357" max="4357" width="79" style="1" customWidth="1"/>
    <col min="4358" max="4358" width="3.83203125" style="1" customWidth="1"/>
    <col min="4359" max="4371" width="12.5" style="1" customWidth="1"/>
    <col min="4372" max="4372" width="8.5" style="1" customWidth="1"/>
    <col min="4373" max="4611" width="10.6640625" style="1"/>
    <col min="4612" max="4612" width="13.1640625" style="1" customWidth="1"/>
    <col min="4613" max="4613" width="79" style="1" customWidth="1"/>
    <col min="4614" max="4614" width="3.83203125" style="1" customWidth="1"/>
    <col min="4615" max="4627" width="12.5" style="1" customWidth="1"/>
    <col min="4628" max="4628" width="8.5" style="1" customWidth="1"/>
    <col min="4629" max="4867" width="10.6640625" style="1"/>
    <col min="4868" max="4868" width="13.1640625" style="1" customWidth="1"/>
    <col min="4869" max="4869" width="79" style="1" customWidth="1"/>
    <col min="4870" max="4870" width="3.83203125" style="1" customWidth="1"/>
    <col min="4871" max="4883" width="12.5" style="1" customWidth="1"/>
    <col min="4884" max="4884" width="8.5" style="1" customWidth="1"/>
    <col min="4885" max="5123" width="10.6640625" style="1"/>
    <col min="5124" max="5124" width="13.1640625" style="1" customWidth="1"/>
    <col min="5125" max="5125" width="79" style="1" customWidth="1"/>
    <col min="5126" max="5126" width="3.83203125" style="1" customWidth="1"/>
    <col min="5127" max="5139" width="12.5" style="1" customWidth="1"/>
    <col min="5140" max="5140" width="8.5" style="1" customWidth="1"/>
    <col min="5141" max="5379" width="10.6640625" style="1"/>
    <col min="5380" max="5380" width="13.1640625" style="1" customWidth="1"/>
    <col min="5381" max="5381" width="79" style="1" customWidth="1"/>
    <col min="5382" max="5382" width="3.83203125" style="1" customWidth="1"/>
    <col min="5383" max="5395" width="12.5" style="1" customWidth="1"/>
    <col min="5396" max="5396" width="8.5" style="1" customWidth="1"/>
    <col min="5397" max="5635" width="10.6640625" style="1"/>
    <col min="5636" max="5636" width="13.1640625" style="1" customWidth="1"/>
    <col min="5637" max="5637" width="79" style="1" customWidth="1"/>
    <col min="5638" max="5638" width="3.83203125" style="1" customWidth="1"/>
    <col min="5639" max="5651" width="12.5" style="1" customWidth="1"/>
    <col min="5652" max="5652" width="8.5" style="1" customWidth="1"/>
    <col min="5653" max="5891" width="10.6640625" style="1"/>
    <col min="5892" max="5892" width="13.1640625" style="1" customWidth="1"/>
    <col min="5893" max="5893" width="79" style="1" customWidth="1"/>
    <col min="5894" max="5894" width="3.83203125" style="1" customWidth="1"/>
    <col min="5895" max="5907" width="12.5" style="1" customWidth="1"/>
    <col min="5908" max="5908" width="8.5" style="1" customWidth="1"/>
    <col min="5909" max="6147" width="10.6640625" style="1"/>
    <col min="6148" max="6148" width="13.1640625" style="1" customWidth="1"/>
    <col min="6149" max="6149" width="79" style="1" customWidth="1"/>
    <col min="6150" max="6150" width="3.83203125" style="1" customWidth="1"/>
    <col min="6151" max="6163" width="12.5" style="1" customWidth="1"/>
    <col min="6164" max="6164" width="8.5" style="1" customWidth="1"/>
    <col min="6165" max="6403" width="10.6640625" style="1"/>
    <col min="6404" max="6404" width="13.1640625" style="1" customWidth="1"/>
    <col min="6405" max="6405" width="79" style="1" customWidth="1"/>
    <col min="6406" max="6406" width="3.83203125" style="1" customWidth="1"/>
    <col min="6407" max="6419" width="12.5" style="1" customWidth="1"/>
    <col min="6420" max="6420" width="8.5" style="1" customWidth="1"/>
    <col min="6421" max="6659" width="10.6640625" style="1"/>
    <col min="6660" max="6660" width="13.1640625" style="1" customWidth="1"/>
    <col min="6661" max="6661" width="79" style="1" customWidth="1"/>
    <col min="6662" max="6662" width="3.83203125" style="1" customWidth="1"/>
    <col min="6663" max="6675" width="12.5" style="1" customWidth="1"/>
    <col min="6676" max="6676" width="8.5" style="1" customWidth="1"/>
    <col min="6677" max="6915" width="10.6640625" style="1"/>
    <col min="6916" max="6916" width="13.1640625" style="1" customWidth="1"/>
    <col min="6917" max="6917" width="79" style="1" customWidth="1"/>
    <col min="6918" max="6918" width="3.83203125" style="1" customWidth="1"/>
    <col min="6919" max="6931" width="12.5" style="1" customWidth="1"/>
    <col min="6932" max="6932" width="8.5" style="1" customWidth="1"/>
    <col min="6933" max="7171" width="10.6640625" style="1"/>
    <col min="7172" max="7172" width="13.1640625" style="1" customWidth="1"/>
    <col min="7173" max="7173" width="79" style="1" customWidth="1"/>
    <col min="7174" max="7174" width="3.83203125" style="1" customWidth="1"/>
    <col min="7175" max="7187" width="12.5" style="1" customWidth="1"/>
    <col min="7188" max="7188" width="8.5" style="1" customWidth="1"/>
    <col min="7189" max="7427" width="10.6640625" style="1"/>
    <col min="7428" max="7428" width="13.1640625" style="1" customWidth="1"/>
    <col min="7429" max="7429" width="79" style="1" customWidth="1"/>
    <col min="7430" max="7430" width="3.83203125" style="1" customWidth="1"/>
    <col min="7431" max="7443" width="12.5" style="1" customWidth="1"/>
    <col min="7444" max="7444" width="8.5" style="1" customWidth="1"/>
    <col min="7445" max="7683" width="10.6640625" style="1"/>
    <col min="7684" max="7684" width="13.1640625" style="1" customWidth="1"/>
    <col min="7685" max="7685" width="79" style="1" customWidth="1"/>
    <col min="7686" max="7686" width="3.83203125" style="1" customWidth="1"/>
    <col min="7687" max="7699" width="12.5" style="1" customWidth="1"/>
    <col min="7700" max="7700" width="8.5" style="1" customWidth="1"/>
    <col min="7701" max="7939" width="10.6640625" style="1"/>
    <col min="7940" max="7940" width="13.1640625" style="1" customWidth="1"/>
    <col min="7941" max="7941" width="79" style="1" customWidth="1"/>
    <col min="7942" max="7942" width="3.83203125" style="1" customWidth="1"/>
    <col min="7943" max="7955" width="12.5" style="1" customWidth="1"/>
    <col min="7956" max="7956" width="8.5" style="1" customWidth="1"/>
    <col min="7957" max="8195" width="10.6640625" style="1"/>
    <col min="8196" max="8196" width="13.1640625" style="1" customWidth="1"/>
    <col min="8197" max="8197" width="79" style="1" customWidth="1"/>
    <col min="8198" max="8198" width="3.83203125" style="1" customWidth="1"/>
    <col min="8199" max="8211" width="12.5" style="1" customWidth="1"/>
    <col min="8212" max="8212" width="8.5" style="1" customWidth="1"/>
    <col min="8213" max="8451" width="10.6640625" style="1"/>
    <col min="8452" max="8452" width="13.1640625" style="1" customWidth="1"/>
    <col min="8453" max="8453" width="79" style="1" customWidth="1"/>
    <col min="8454" max="8454" width="3.83203125" style="1" customWidth="1"/>
    <col min="8455" max="8467" width="12.5" style="1" customWidth="1"/>
    <col min="8468" max="8468" width="8.5" style="1" customWidth="1"/>
    <col min="8469" max="8707" width="10.6640625" style="1"/>
    <col min="8708" max="8708" width="13.1640625" style="1" customWidth="1"/>
    <col min="8709" max="8709" width="79" style="1" customWidth="1"/>
    <col min="8710" max="8710" width="3.83203125" style="1" customWidth="1"/>
    <col min="8711" max="8723" width="12.5" style="1" customWidth="1"/>
    <col min="8724" max="8724" width="8.5" style="1" customWidth="1"/>
    <col min="8725" max="8963" width="10.6640625" style="1"/>
    <col min="8964" max="8964" width="13.1640625" style="1" customWidth="1"/>
    <col min="8965" max="8965" width="79" style="1" customWidth="1"/>
    <col min="8966" max="8966" width="3.83203125" style="1" customWidth="1"/>
    <col min="8967" max="8979" width="12.5" style="1" customWidth="1"/>
    <col min="8980" max="8980" width="8.5" style="1" customWidth="1"/>
    <col min="8981" max="9219" width="10.6640625" style="1"/>
    <col min="9220" max="9220" width="13.1640625" style="1" customWidth="1"/>
    <col min="9221" max="9221" width="79" style="1" customWidth="1"/>
    <col min="9222" max="9222" width="3.83203125" style="1" customWidth="1"/>
    <col min="9223" max="9235" width="12.5" style="1" customWidth="1"/>
    <col min="9236" max="9236" width="8.5" style="1" customWidth="1"/>
    <col min="9237" max="9475" width="10.6640625" style="1"/>
    <col min="9476" max="9476" width="13.1640625" style="1" customWidth="1"/>
    <col min="9477" max="9477" width="79" style="1" customWidth="1"/>
    <col min="9478" max="9478" width="3.83203125" style="1" customWidth="1"/>
    <col min="9479" max="9491" width="12.5" style="1" customWidth="1"/>
    <col min="9492" max="9492" width="8.5" style="1" customWidth="1"/>
    <col min="9493" max="9731" width="10.6640625" style="1"/>
    <col min="9732" max="9732" width="13.1640625" style="1" customWidth="1"/>
    <col min="9733" max="9733" width="79" style="1" customWidth="1"/>
    <col min="9734" max="9734" width="3.83203125" style="1" customWidth="1"/>
    <col min="9735" max="9747" width="12.5" style="1" customWidth="1"/>
    <col min="9748" max="9748" width="8.5" style="1" customWidth="1"/>
    <col min="9749" max="9987" width="10.6640625" style="1"/>
    <col min="9988" max="9988" width="13.1640625" style="1" customWidth="1"/>
    <col min="9989" max="9989" width="79" style="1" customWidth="1"/>
    <col min="9990" max="9990" width="3.83203125" style="1" customWidth="1"/>
    <col min="9991" max="10003" width="12.5" style="1" customWidth="1"/>
    <col min="10004" max="10004" width="8.5" style="1" customWidth="1"/>
    <col min="10005" max="10243" width="10.6640625" style="1"/>
    <col min="10244" max="10244" width="13.1640625" style="1" customWidth="1"/>
    <col min="10245" max="10245" width="79" style="1" customWidth="1"/>
    <col min="10246" max="10246" width="3.83203125" style="1" customWidth="1"/>
    <col min="10247" max="10259" width="12.5" style="1" customWidth="1"/>
    <col min="10260" max="10260" width="8.5" style="1" customWidth="1"/>
    <col min="10261" max="10499" width="10.6640625" style="1"/>
    <col min="10500" max="10500" width="13.1640625" style="1" customWidth="1"/>
    <col min="10501" max="10501" width="79" style="1" customWidth="1"/>
    <col min="10502" max="10502" width="3.83203125" style="1" customWidth="1"/>
    <col min="10503" max="10515" width="12.5" style="1" customWidth="1"/>
    <col min="10516" max="10516" width="8.5" style="1" customWidth="1"/>
    <col min="10517" max="10755" width="10.6640625" style="1"/>
    <col min="10756" max="10756" width="13.1640625" style="1" customWidth="1"/>
    <col min="10757" max="10757" width="79" style="1" customWidth="1"/>
    <col min="10758" max="10758" width="3.83203125" style="1" customWidth="1"/>
    <col min="10759" max="10771" width="12.5" style="1" customWidth="1"/>
    <col min="10772" max="10772" width="8.5" style="1" customWidth="1"/>
    <col min="10773" max="11011" width="10.6640625" style="1"/>
    <col min="11012" max="11012" width="13.1640625" style="1" customWidth="1"/>
    <col min="11013" max="11013" width="79" style="1" customWidth="1"/>
    <col min="11014" max="11014" width="3.83203125" style="1" customWidth="1"/>
    <col min="11015" max="11027" width="12.5" style="1" customWidth="1"/>
    <col min="11028" max="11028" width="8.5" style="1" customWidth="1"/>
    <col min="11029" max="11267" width="10.6640625" style="1"/>
    <col min="11268" max="11268" width="13.1640625" style="1" customWidth="1"/>
    <col min="11269" max="11269" width="79" style="1" customWidth="1"/>
    <col min="11270" max="11270" width="3.83203125" style="1" customWidth="1"/>
    <col min="11271" max="11283" width="12.5" style="1" customWidth="1"/>
    <col min="11284" max="11284" width="8.5" style="1" customWidth="1"/>
    <col min="11285" max="11523" width="10.6640625" style="1"/>
    <col min="11524" max="11524" width="13.1640625" style="1" customWidth="1"/>
    <col min="11525" max="11525" width="79" style="1" customWidth="1"/>
    <col min="11526" max="11526" width="3.83203125" style="1" customWidth="1"/>
    <col min="11527" max="11539" width="12.5" style="1" customWidth="1"/>
    <col min="11540" max="11540" width="8.5" style="1" customWidth="1"/>
    <col min="11541" max="11779" width="10.6640625" style="1"/>
    <col min="11780" max="11780" width="13.1640625" style="1" customWidth="1"/>
    <col min="11781" max="11781" width="79" style="1" customWidth="1"/>
    <col min="11782" max="11782" width="3.83203125" style="1" customWidth="1"/>
    <col min="11783" max="11795" width="12.5" style="1" customWidth="1"/>
    <col min="11796" max="11796" width="8.5" style="1" customWidth="1"/>
    <col min="11797" max="12035" width="10.6640625" style="1"/>
    <col min="12036" max="12036" width="13.1640625" style="1" customWidth="1"/>
    <col min="12037" max="12037" width="79" style="1" customWidth="1"/>
    <col min="12038" max="12038" width="3.83203125" style="1" customWidth="1"/>
    <col min="12039" max="12051" width="12.5" style="1" customWidth="1"/>
    <col min="12052" max="12052" width="8.5" style="1" customWidth="1"/>
    <col min="12053" max="12291" width="10.6640625" style="1"/>
    <col min="12292" max="12292" width="13.1640625" style="1" customWidth="1"/>
    <col min="12293" max="12293" width="79" style="1" customWidth="1"/>
    <col min="12294" max="12294" width="3.83203125" style="1" customWidth="1"/>
    <col min="12295" max="12307" width="12.5" style="1" customWidth="1"/>
    <col min="12308" max="12308" width="8.5" style="1" customWidth="1"/>
    <col min="12309" max="12547" width="10.6640625" style="1"/>
    <col min="12548" max="12548" width="13.1640625" style="1" customWidth="1"/>
    <col min="12549" max="12549" width="79" style="1" customWidth="1"/>
    <col min="12550" max="12550" width="3.83203125" style="1" customWidth="1"/>
    <col min="12551" max="12563" width="12.5" style="1" customWidth="1"/>
    <col min="12564" max="12564" width="8.5" style="1" customWidth="1"/>
    <col min="12565" max="12803" width="10.6640625" style="1"/>
    <col min="12804" max="12804" width="13.1640625" style="1" customWidth="1"/>
    <col min="12805" max="12805" width="79" style="1" customWidth="1"/>
    <col min="12806" max="12806" width="3.83203125" style="1" customWidth="1"/>
    <col min="12807" max="12819" width="12.5" style="1" customWidth="1"/>
    <col min="12820" max="12820" width="8.5" style="1" customWidth="1"/>
    <col min="12821" max="13059" width="10.6640625" style="1"/>
    <col min="13060" max="13060" width="13.1640625" style="1" customWidth="1"/>
    <col min="13061" max="13061" width="79" style="1" customWidth="1"/>
    <col min="13062" max="13062" width="3.83203125" style="1" customWidth="1"/>
    <col min="13063" max="13075" width="12.5" style="1" customWidth="1"/>
    <col min="13076" max="13076" width="8.5" style="1" customWidth="1"/>
    <col min="13077" max="13315" width="10.6640625" style="1"/>
    <col min="13316" max="13316" width="13.1640625" style="1" customWidth="1"/>
    <col min="13317" max="13317" width="79" style="1" customWidth="1"/>
    <col min="13318" max="13318" width="3.83203125" style="1" customWidth="1"/>
    <col min="13319" max="13331" width="12.5" style="1" customWidth="1"/>
    <col min="13332" max="13332" width="8.5" style="1" customWidth="1"/>
    <col min="13333" max="13571" width="10.6640625" style="1"/>
    <col min="13572" max="13572" width="13.1640625" style="1" customWidth="1"/>
    <col min="13573" max="13573" width="79" style="1" customWidth="1"/>
    <col min="13574" max="13574" width="3.83203125" style="1" customWidth="1"/>
    <col min="13575" max="13587" width="12.5" style="1" customWidth="1"/>
    <col min="13588" max="13588" width="8.5" style="1" customWidth="1"/>
    <col min="13589" max="13827" width="10.6640625" style="1"/>
    <col min="13828" max="13828" width="13.1640625" style="1" customWidth="1"/>
    <col min="13829" max="13829" width="79" style="1" customWidth="1"/>
    <col min="13830" max="13830" width="3.83203125" style="1" customWidth="1"/>
    <col min="13831" max="13843" width="12.5" style="1" customWidth="1"/>
    <col min="13844" max="13844" width="8.5" style="1" customWidth="1"/>
    <col min="13845" max="14083" width="10.6640625" style="1"/>
    <col min="14084" max="14084" width="13.1640625" style="1" customWidth="1"/>
    <col min="14085" max="14085" width="79" style="1" customWidth="1"/>
    <col min="14086" max="14086" width="3.83203125" style="1" customWidth="1"/>
    <col min="14087" max="14099" width="12.5" style="1" customWidth="1"/>
    <col min="14100" max="14100" width="8.5" style="1" customWidth="1"/>
    <col min="14101" max="14339" width="10.6640625" style="1"/>
    <col min="14340" max="14340" width="13.1640625" style="1" customWidth="1"/>
    <col min="14341" max="14341" width="79" style="1" customWidth="1"/>
    <col min="14342" max="14342" width="3.83203125" style="1" customWidth="1"/>
    <col min="14343" max="14355" width="12.5" style="1" customWidth="1"/>
    <col min="14356" max="14356" width="8.5" style="1" customWidth="1"/>
    <col min="14357" max="14595" width="10.6640625" style="1"/>
    <col min="14596" max="14596" width="13.1640625" style="1" customWidth="1"/>
    <col min="14597" max="14597" width="79" style="1" customWidth="1"/>
    <col min="14598" max="14598" width="3.83203125" style="1" customWidth="1"/>
    <col min="14599" max="14611" width="12.5" style="1" customWidth="1"/>
    <col min="14612" max="14612" width="8.5" style="1" customWidth="1"/>
    <col min="14613" max="14851" width="10.6640625" style="1"/>
    <col min="14852" max="14852" width="13.1640625" style="1" customWidth="1"/>
    <col min="14853" max="14853" width="79" style="1" customWidth="1"/>
    <col min="14854" max="14854" width="3.83203125" style="1" customWidth="1"/>
    <col min="14855" max="14867" width="12.5" style="1" customWidth="1"/>
    <col min="14868" max="14868" width="8.5" style="1" customWidth="1"/>
    <col min="14869" max="15107" width="10.6640625" style="1"/>
    <col min="15108" max="15108" width="13.1640625" style="1" customWidth="1"/>
    <col min="15109" max="15109" width="79" style="1" customWidth="1"/>
    <col min="15110" max="15110" width="3.83203125" style="1" customWidth="1"/>
    <col min="15111" max="15123" width="12.5" style="1" customWidth="1"/>
    <col min="15124" max="15124" width="8.5" style="1" customWidth="1"/>
    <col min="15125" max="15363" width="10.6640625" style="1"/>
    <col min="15364" max="15364" width="13.1640625" style="1" customWidth="1"/>
    <col min="15365" max="15365" width="79" style="1" customWidth="1"/>
    <col min="15366" max="15366" width="3.83203125" style="1" customWidth="1"/>
    <col min="15367" max="15379" width="12.5" style="1" customWidth="1"/>
    <col min="15380" max="15380" width="8.5" style="1" customWidth="1"/>
    <col min="15381" max="15619" width="10.6640625" style="1"/>
    <col min="15620" max="15620" width="13.1640625" style="1" customWidth="1"/>
    <col min="15621" max="15621" width="79" style="1" customWidth="1"/>
    <col min="15622" max="15622" width="3.83203125" style="1" customWidth="1"/>
    <col min="15623" max="15635" width="12.5" style="1" customWidth="1"/>
    <col min="15636" max="15636" width="8.5" style="1" customWidth="1"/>
    <col min="15637" max="15875" width="10.6640625" style="1"/>
    <col min="15876" max="15876" width="13.1640625" style="1" customWidth="1"/>
    <col min="15877" max="15877" width="79" style="1" customWidth="1"/>
    <col min="15878" max="15878" width="3.83203125" style="1" customWidth="1"/>
    <col min="15879" max="15891" width="12.5" style="1" customWidth="1"/>
    <col min="15892" max="15892" width="8.5" style="1" customWidth="1"/>
    <col min="15893" max="16131" width="10.6640625" style="1"/>
    <col min="16132" max="16132" width="13.1640625" style="1" customWidth="1"/>
    <col min="16133" max="16133" width="79" style="1" customWidth="1"/>
    <col min="16134" max="16134" width="3.83203125" style="1" customWidth="1"/>
    <col min="16135" max="16147" width="12.5" style="1" customWidth="1"/>
    <col min="16148" max="16148" width="8.5" style="1" customWidth="1"/>
    <col min="16149" max="16384" width="10.6640625" style="1"/>
  </cols>
  <sheetData>
    <row r="1" spans="1:24" ht="26.25" x14ac:dyDescent="0.2">
      <c r="A1" s="2"/>
      <c r="B1" s="20" t="s">
        <v>145</v>
      </c>
      <c r="C1" s="21" t="s">
        <v>74</v>
      </c>
      <c r="D1" s="21" t="s">
        <v>74</v>
      </c>
      <c r="E1" s="22"/>
      <c r="F1" s="21"/>
      <c r="G1" s="21"/>
      <c r="H1" s="23"/>
      <c r="I1" s="23"/>
      <c r="J1" s="23"/>
      <c r="K1" s="3" t="s">
        <v>71</v>
      </c>
      <c r="L1" s="23"/>
      <c r="M1" s="23"/>
      <c r="N1" s="24"/>
      <c r="O1" s="24"/>
      <c r="P1" s="23"/>
      <c r="Q1" s="23"/>
      <c r="R1" s="23"/>
      <c r="S1" s="23"/>
      <c r="T1" s="25"/>
    </row>
    <row r="2" spans="1:24" x14ac:dyDescent="0.2">
      <c r="A2" s="2"/>
      <c r="B2" s="27" t="s">
        <v>13</v>
      </c>
      <c r="C2" s="196" t="str">
        <f>'Planilha de serviços'!C2</f>
        <v>CÉU AZUL</v>
      </c>
      <c r="D2" s="28"/>
      <c r="E2" s="28"/>
      <c r="F2" s="29" t="s">
        <v>14</v>
      </c>
      <c r="G2" s="197" t="e">
        <f>'Planilha de serviços'!#REF!</f>
        <v>#REF!</v>
      </c>
      <c r="H2" s="30" t="s">
        <v>75</v>
      </c>
      <c r="I2" s="31"/>
      <c r="J2" s="30" t="s">
        <v>76</v>
      </c>
      <c r="K2" s="31"/>
      <c r="L2" s="30" t="s">
        <v>77</v>
      </c>
      <c r="M2" s="32"/>
      <c r="N2" s="194"/>
      <c r="O2" s="31"/>
      <c r="P2" s="33" t="s">
        <v>132</v>
      </c>
      <c r="Q2" s="34"/>
      <c r="R2" s="34"/>
      <c r="S2" s="35"/>
      <c r="T2" s="36">
        <f>IF(S4=0,0,S2/S4)</f>
        <v>0</v>
      </c>
    </row>
    <row r="3" spans="1:24" ht="15" customHeight="1" thickBot="1" x14ac:dyDescent="0.25">
      <c r="A3" s="2"/>
      <c r="B3" s="37" t="s">
        <v>15</v>
      </c>
      <c r="C3" s="38" t="str">
        <f>'Planilha de serviços'!C3</f>
        <v>PAVIMENTAÇÃO EM CBUQ SOBRE PEDRA IRREGULAR</v>
      </c>
      <c r="D3" s="39"/>
      <c r="E3" s="40"/>
      <c r="F3" s="41" t="s">
        <v>16</v>
      </c>
      <c r="G3" s="198" t="e">
        <f>'Planilha de serviços'!#REF!</f>
        <v>#REF!</v>
      </c>
      <c r="H3" s="42" t="s">
        <v>78</v>
      </c>
      <c r="I3" s="43">
        <f ca="1">TODAY()</f>
        <v>44389</v>
      </c>
      <c r="J3" s="42" t="s">
        <v>79</v>
      </c>
      <c r="K3" s="44">
        <f>80-10</f>
        <v>70</v>
      </c>
      <c r="L3" s="42" t="s">
        <v>78</v>
      </c>
      <c r="M3" s="45">
        <f ca="1">I3+K3+10</f>
        <v>44469</v>
      </c>
      <c r="N3" s="42"/>
      <c r="O3" s="195"/>
      <c r="P3" s="46" t="s">
        <v>80</v>
      </c>
      <c r="Q3" s="47"/>
      <c r="R3" s="48"/>
      <c r="S3" s="49"/>
      <c r="T3" s="50">
        <f>IF(S3=0,0,1-T2)</f>
        <v>0</v>
      </c>
    </row>
    <row r="4" spans="1:24" ht="18.75" thickBot="1" x14ac:dyDescent="0.25">
      <c r="A4" s="2"/>
      <c r="B4" s="51" t="s">
        <v>81</v>
      </c>
      <c r="C4" s="52"/>
      <c r="D4" s="53"/>
      <c r="E4" s="54" t="s">
        <v>82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6" t="s">
        <v>83</v>
      </c>
      <c r="Q4" s="57"/>
      <c r="R4" s="57"/>
      <c r="S4" s="58">
        <f>SUM(S2:S3)</f>
        <v>0</v>
      </c>
      <c r="T4" s="59">
        <f>SUM(T2:T3)</f>
        <v>0</v>
      </c>
    </row>
    <row r="5" spans="1:24" ht="12.75" customHeight="1" thickBot="1" x14ac:dyDescent="0.25">
      <c r="A5" s="2"/>
      <c r="B5" s="60" t="s">
        <v>84</v>
      </c>
      <c r="C5" s="61" t="s">
        <v>85</v>
      </c>
      <c r="D5" s="62"/>
      <c r="E5" s="63" t="s">
        <v>7</v>
      </c>
      <c r="F5" s="64" t="s">
        <v>86</v>
      </c>
      <c r="G5" s="65"/>
      <c r="H5" s="65"/>
      <c r="I5" s="65"/>
      <c r="J5" s="65"/>
      <c r="K5" s="65"/>
      <c r="L5" s="65"/>
      <c r="M5" s="66"/>
      <c r="N5" s="66"/>
      <c r="O5" s="66"/>
      <c r="P5" s="67"/>
      <c r="Q5" s="68"/>
      <c r="R5" s="69"/>
      <c r="S5" s="70" t="s">
        <v>50</v>
      </c>
      <c r="T5" s="71" t="s">
        <v>87</v>
      </c>
      <c r="W5" s="26" t="s">
        <v>88</v>
      </c>
      <c r="X5" s="72" t="e">
        <f>IF(S4=S51,"OK","erro")</f>
        <v>#REF!</v>
      </c>
    </row>
    <row r="6" spans="1:24" ht="13.5" thickBot="1" x14ac:dyDescent="0.25">
      <c r="A6" s="2"/>
      <c r="B6" s="73" t="s">
        <v>89</v>
      </c>
      <c r="C6" s="74"/>
      <c r="D6" s="75"/>
      <c r="E6" s="76">
        <v>6</v>
      </c>
      <c r="F6" s="77">
        <f>IF(E6=0,0,1)</f>
        <v>1</v>
      </c>
      <c r="G6" s="77">
        <f>IF($E$6&lt;2,0,2)</f>
        <v>2</v>
      </c>
      <c r="H6" s="77">
        <f>IF($E$6&lt;3,0,3)</f>
        <v>3</v>
      </c>
      <c r="I6" s="77">
        <f>IF($E$6&lt;4,0,4)</f>
        <v>4</v>
      </c>
      <c r="J6" s="77">
        <f>IF($E$6&lt;5,0,5)</f>
        <v>5</v>
      </c>
      <c r="K6" s="77">
        <f>IF($E$6&lt;6,0,6)</f>
        <v>6</v>
      </c>
      <c r="L6" s="77">
        <f>IF($E$6&lt;7,0,7)</f>
        <v>0</v>
      </c>
      <c r="M6" s="77">
        <f>IF($E$6&lt;8,0,8)</f>
        <v>0</v>
      </c>
      <c r="N6" s="77">
        <f>IF($E$6&lt;9,0,9)</f>
        <v>0</v>
      </c>
      <c r="O6" s="77">
        <f>IF($E$6&lt;10,0,10)</f>
        <v>0</v>
      </c>
      <c r="P6" s="77">
        <f>IF($E$6&lt;11,0,11)</f>
        <v>0</v>
      </c>
      <c r="Q6" s="78">
        <f>IF($E$6&lt;12,0,12)</f>
        <v>0</v>
      </c>
      <c r="R6" s="79"/>
      <c r="S6" s="80" t="s">
        <v>90</v>
      </c>
      <c r="T6" s="81" t="s">
        <v>50</v>
      </c>
    </row>
    <row r="7" spans="1:24" ht="14.25" thickTop="1" thickBot="1" x14ac:dyDescent="0.25">
      <c r="A7" s="2"/>
      <c r="B7" s="73"/>
      <c r="C7" s="74" t="s">
        <v>91</v>
      </c>
      <c r="D7" s="75"/>
      <c r="E7" s="82"/>
      <c r="F7" s="83">
        <f ca="1">IF(E6=0,0,M3)</f>
        <v>44469</v>
      </c>
      <c r="G7" s="83">
        <f ca="1">IF(G6=0,0,F8+1)</f>
        <v>44500</v>
      </c>
      <c r="H7" s="83">
        <f ca="1">IF(H6=0,0,G8+1)</f>
        <v>44531</v>
      </c>
      <c r="I7" s="83">
        <f ca="1">IF(I6=0,0,H8+1)</f>
        <v>44562</v>
      </c>
      <c r="J7" s="83">
        <f ca="1">IF(J6=0,0,I8+1)</f>
        <v>44593</v>
      </c>
      <c r="K7" s="83">
        <f t="shared" ref="K7:Q7" ca="1" si="0">IF(K6=0,0,J8+1)</f>
        <v>44624</v>
      </c>
      <c r="L7" s="83">
        <f t="shared" si="0"/>
        <v>0</v>
      </c>
      <c r="M7" s="83">
        <f t="shared" si="0"/>
        <v>0</v>
      </c>
      <c r="N7" s="83">
        <f t="shared" si="0"/>
        <v>0</v>
      </c>
      <c r="O7" s="83">
        <f t="shared" si="0"/>
        <v>0</v>
      </c>
      <c r="P7" s="83">
        <f t="shared" si="0"/>
        <v>0</v>
      </c>
      <c r="Q7" s="84">
        <f t="shared" si="0"/>
        <v>0</v>
      </c>
      <c r="R7" s="85"/>
      <c r="S7" s="80"/>
      <c r="T7" s="81"/>
    </row>
    <row r="8" spans="1:24" ht="14.25" thickTop="1" thickBot="1" x14ac:dyDescent="0.25">
      <c r="A8" s="2"/>
      <c r="B8" s="73"/>
      <c r="C8" s="74" t="s">
        <v>92</v>
      </c>
      <c r="D8" s="75"/>
      <c r="E8" s="82"/>
      <c r="F8" s="83">
        <f ca="1">IF(E6=0,0,F7+30)</f>
        <v>44499</v>
      </c>
      <c r="G8" s="83">
        <f t="shared" ref="G8:I8" ca="1" si="1">IF(G6=0,0,G7+30)</f>
        <v>44530</v>
      </c>
      <c r="H8" s="83">
        <f t="shared" ca="1" si="1"/>
        <v>44561</v>
      </c>
      <c r="I8" s="83">
        <f t="shared" ca="1" si="1"/>
        <v>44592</v>
      </c>
      <c r="J8" s="83">
        <f ca="1">IF(J6=0,0,J7+30)</f>
        <v>44623</v>
      </c>
      <c r="K8" s="83">
        <f t="shared" ref="K8:Q8" ca="1" si="2">IF(K6=0,0,K7+30)</f>
        <v>44654</v>
      </c>
      <c r="L8" s="83">
        <f t="shared" si="2"/>
        <v>0</v>
      </c>
      <c r="M8" s="83">
        <f t="shared" si="2"/>
        <v>0</v>
      </c>
      <c r="N8" s="83">
        <f t="shared" si="2"/>
        <v>0</v>
      </c>
      <c r="O8" s="83">
        <f t="shared" si="2"/>
        <v>0</v>
      </c>
      <c r="P8" s="83">
        <f t="shared" si="2"/>
        <v>0</v>
      </c>
      <c r="Q8" s="84">
        <f t="shared" si="2"/>
        <v>0</v>
      </c>
      <c r="R8" s="85"/>
      <c r="S8" s="80"/>
      <c r="T8" s="81"/>
    </row>
    <row r="9" spans="1:24" ht="13.5" thickTop="1" x14ac:dyDescent="0.2">
      <c r="A9" s="4" t="str">
        <f>CONCATENATE($E$6,"|",B9)</f>
        <v>6|1</v>
      </c>
      <c r="B9" s="86">
        <v>1</v>
      </c>
      <c r="C9" s="87" t="s">
        <v>41</v>
      </c>
      <c r="D9" s="88"/>
      <c r="E9" s="89">
        <v>1</v>
      </c>
      <c r="F9" s="90">
        <v>20</v>
      </c>
      <c r="G9" s="90">
        <v>30</v>
      </c>
      <c r="H9" s="90">
        <v>30</v>
      </c>
      <c r="I9" s="90">
        <v>20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  <c r="Q9" s="91">
        <v>0</v>
      </c>
      <c r="R9" s="92"/>
      <c r="S9" s="93" t="e">
        <f>'Planilha de serviços'!#REF!</f>
        <v>#REF!</v>
      </c>
      <c r="T9" s="94" t="e">
        <f t="shared" ref="T9:T19" si="3">IF($S$21=0,0,(S9/$S$21)*100)</f>
        <v>#REF!</v>
      </c>
      <c r="W9" s="95">
        <f t="shared" ref="W9:W19" si="4">SUM(F9:Q9)</f>
        <v>100</v>
      </c>
    </row>
    <row r="10" spans="1:24" x14ac:dyDescent="0.2">
      <c r="A10" s="4" t="str">
        <f t="shared" ref="A10:A19" si="5">CONCATENATE($E$6,"|",B10)</f>
        <v>6|2</v>
      </c>
      <c r="B10" s="96" t="s">
        <v>19</v>
      </c>
      <c r="C10" s="87" t="s">
        <v>37</v>
      </c>
      <c r="D10" s="88"/>
      <c r="E10" s="89">
        <v>2</v>
      </c>
      <c r="F10" s="90">
        <v>15</v>
      </c>
      <c r="G10" s="90">
        <v>25</v>
      </c>
      <c r="H10" s="90">
        <v>30</v>
      </c>
      <c r="I10" s="90">
        <v>25</v>
      </c>
      <c r="J10" s="90">
        <v>5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  <c r="Q10" s="91">
        <v>0</v>
      </c>
      <c r="R10" s="92"/>
      <c r="S10" s="93" t="e">
        <f>'Planilha de serviços'!#REF!</f>
        <v>#REF!</v>
      </c>
      <c r="T10" s="94" t="e">
        <f t="shared" si="3"/>
        <v>#REF!</v>
      </c>
      <c r="W10" s="95">
        <f t="shared" si="4"/>
        <v>100</v>
      </c>
    </row>
    <row r="11" spans="1:24" x14ac:dyDescent="0.2">
      <c r="A11" s="4" t="str">
        <f t="shared" si="5"/>
        <v>6|3</v>
      </c>
      <c r="B11" s="96" t="s">
        <v>22</v>
      </c>
      <c r="C11" s="87" t="s">
        <v>42</v>
      </c>
      <c r="D11" s="88"/>
      <c r="E11" s="89">
        <v>3</v>
      </c>
      <c r="F11" s="90">
        <v>5</v>
      </c>
      <c r="G11" s="90">
        <v>20</v>
      </c>
      <c r="H11" s="90">
        <v>30</v>
      </c>
      <c r="I11" s="90">
        <v>25</v>
      </c>
      <c r="J11" s="90">
        <v>20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  <c r="Q11" s="91">
        <v>0</v>
      </c>
      <c r="R11" s="92"/>
      <c r="S11" s="93" t="e">
        <f>'Planilha de serviços'!#REF!</f>
        <v>#REF!</v>
      </c>
      <c r="T11" s="94" t="e">
        <f t="shared" si="3"/>
        <v>#REF!</v>
      </c>
      <c r="W11" s="95">
        <f t="shared" si="4"/>
        <v>100</v>
      </c>
    </row>
    <row r="12" spans="1:24" x14ac:dyDescent="0.2">
      <c r="A12" s="4" t="str">
        <f t="shared" si="5"/>
        <v>6|4</v>
      </c>
      <c r="B12" s="96" t="s">
        <v>23</v>
      </c>
      <c r="C12" s="87" t="s">
        <v>38</v>
      </c>
      <c r="D12" s="88"/>
      <c r="E12" s="89">
        <v>4</v>
      </c>
      <c r="F12" s="90">
        <v>0</v>
      </c>
      <c r="G12" s="90">
        <v>5</v>
      </c>
      <c r="H12" s="90">
        <v>20</v>
      </c>
      <c r="I12" s="90">
        <v>30</v>
      </c>
      <c r="J12" s="90">
        <v>25</v>
      </c>
      <c r="K12" s="90">
        <v>20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1">
        <v>0</v>
      </c>
      <c r="R12" s="92"/>
      <c r="S12" s="93" t="e">
        <f>'Planilha de serviços'!#REF!</f>
        <v>#REF!</v>
      </c>
      <c r="T12" s="94" t="e">
        <f t="shared" si="3"/>
        <v>#REF!</v>
      </c>
      <c r="W12" s="95">
        <f t="shared" si="4"/>
        <v>100</v>
      </c>
    </row>
    <row r="13" spans="1:24" x14ac:dyDescent="0.2">
      <c r="A13" s="4" t="str">
        <f t="shared" si="5"/>
        <v>6|5</v>
      </c>
      <c r="B13" s="96" t="s">
        <v>18</v>
      </c>
      <c r="C13" s="87" t="s">
        <v>39</v>
      </c>
      <c r="D13" s="88"/>
      <c r="E13" s="89">
        <v>5</v>
      </c>
      <c r="F13" s="90">
        <v>0</v>
      </c>
      <c r="G13" s="90">
        <v>15</v>
      </c>
      <c r="H13" s="90">
        <v>30</v>
      </c>
      <c r="I13" s="90">
        <v>30</v>
      </c>
      <c r="J13" s="90">
        <v>25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1">
        <v>0</v>
      </c>
      <c r="R13" s="92"/>
      <c r="S13" s="93" t="e">
        <f>'Planilha de serviços'!#REF!</f>
        <v>#REF!</v>
      </c>
      <c r="T13" s="94" t="e">
        <f t="shared" si="3"/>
        <v>#REF!</v>
      </c>
      <c r="W13" s="95">
        <f t="shared" si="4"/>
        <v>100</v>
      </c>
    </row>
    <row r="14" spans="1:24" x14ac:dyDescent="0.2">
      <c r="A14" s="4" t="str">
        <f t="shared" si="5"/>
        <v>6|6</v>
      </c>
      <c r="B14" s="96" t="s">
        <v>24</v>
      </c>
      <c r="C14" s="87" t="s">
        <v>43</v>
      </c>
      <c r="D14" s="88"/>
      <c r="E14" s="89">
        <v>3</v>
      </c>
      <c r="F14" s="90">
        <v>0</v>
      </c>
      <c r="G14" s="90">
        <v>5</v>
      </c>
      <c r="H14" s="90">
        <v>10</v>
      </c>
      <c r="I14" s="90">
        <v>30</v>
      </c>
      <c r="J14" s="90">
        <v>30</v>
      </c>
      <c r="K14" s="90">
        <v>25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1">
        <v>0</v>
      </c>
      <c r="R14" s="92"/>
      <c r="S14" s="93" t="e">
        <f>'Planilha de serviços'!#REF!</f>
        <v>#REF!</v>
      </c>
      <c r="T14" s="94" t="e">
        <f t="shared" si="3"/>
        <v>#REF!</v>
      </c>
      <c r="W14" s="95">
        <f t="shared" si="4"/>
        <v>100</v>
      </c>
    </row>
    <row r="15" spans="1:24" x14ac:dyDescent="0.2">
      <c r="A15" s="4" t="str">
        <f t="shared" si="5"/>
        <v>6|7</v>
      </c>
      <c r="B15" s="96" t="s">
        <v>36</v>
      </c>
      <c r="C15" s="87" t="s">
        <v>44</v>
      </c>
      <c r="D15" s="88"/>
      <c r="E15" s="89">
        <v>5</v>
      </c>
      <c r="F15" s="90">
        <v>0</v>
      </c>
      <c r="G15" s="90">
        <v>0</v>
      </c>
      <c r="H15" s="90">
        <v>20</v>
      </c>
      <c r="I15" s="90">
        <v>20</v>
      </c>
      <c r="J15" s="90">
        <v>30</v>
      </c>
      <c r="K15" s="90">
        <v>30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1">
        <v>0</v>
      </c>
      <c r="R15" s="92"/>
      <c r="S15" s="93" t="e">
        <f>'Planilha de serviços'!#REF!</f>
        <v>#REF!</v>
      </c>
      <c r="T15" s="94" t="e">
        <f t="shared" si="3"/>
        <v>#REF!</v>
      </c>
      <c r="W15" s="95">
        <f t="shared" si="4"/>
        <v>100</v>
      </c>
    </row>
    <row r="16" spans="1:24" x14ac:dyDescent="0.2">
      <c r="A16" s="4" t="str">
        <f t="shared" si="5"/>
        <v>6|8</v>
      </c>
      <c r="B16" s="96" t="s">
        <v>34</v>
      </c>
      <c r="C16" s="87" t="s">
        <v>45</v>
      </c>
      <c r="D16" s="88"/>
      <c r="E16" s="89">
        <v>6</v>
      </c>
      <c r="F16" s="90">
        <v>0</v>
      </c>
      <c r="G16" s="90">
        <v>0</v>
      </c>
      <c r="H16" s="90">
        <v>20</v>
      </c>
      <c r="I16" s="90">
        <v>30</v>
      </c>
      <c r="J16" s="90">
        <v>30</v>
      </c>
      <c r="K16" s="90">
        <v>20</v>
      </c>
      <c r="L16" s="90">
        <v>0</v>
      </c>
      <c r="M16" s="90">
        <v>0</v>
      </c>
      <c r="N16" s="90">
        <v>0</v>
      </c>
      <c r="O16" s="90">
        <v>0</v>
      </c>
      <c r="P16" s="90">
        <v>0</v>
      </c>
      <c r="Q16" s="91">
        <v>0</v>
      </c>
      <c r="R16" s="92"/>
      <c r="S16" s="93" t="e">
        <f>'Planilha de serviços'!#REF!</f>
        <v>#REF!</v>
      </c>
      <c r="T16" s="94" t="e">
        <f t="shared" si="3"/>
        <v>#REF!</v>
      </c>
      <c r="W16" s="95">
        <f t="shared" si="4"/>
        <v>100</v>
      </c>
    </row>
    <row r="17" spans="1:23" x14ac:dyDescent="0.2">
      <c r="A17" s="4" t="str">
        <f t="shared" si="5"/>
        <v>6|9</v>
      </c>
      <c r="B17" s="96" t="s">
        <v>46</v>
      </c>
      <c r="C17" s="87" t="s">
        <v>47</v>
      </c>
      <c r="D17" s="88"/>
      <c r="E17" s="89">
        <v>6</v>
      </c>
      <c r="F17" s="90">
        <v>5</v>
      </c>
      <c r="G17" s="90">
        <v>15</v>
      </c>
      <c r="H17" s="90">
        <v>25</v>
      </c>
      <c r="I17" s="90">
        <v>25</v>
      </c>
      <c r="J17" s="90">
        <v>20</v>
      </c>
      <c r="K17" s="90">
        <v>10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91">
        <v>0</v>
      </c>
      <c r="R17" s="92"/>
      <c r="S17" s="93" t="e">
        <f>'Planilha de serviços'!#REF!</f>
        <v>#REF!</v>
      </c>
      <c r="T17" s="94" t="e">
        <f t="shared" si="3"/>
        <v>#REF!</v>
      </c>
      <c r="W17" s="95">
        <f t="shared" si="4"/>
        <v>100</v>
      </c>
    </row>
    <row r="18" spans="1:23" x14ac:dyDescent="0.2">
      <c r="A18" s="4" t="str">
        <f t="shared" si="5"/>
        <v>6|10</v>
      </c>
      <c r="B18" s="96" t="s">
        <v>48</v>
      </c>
      <c r="C18" s="87" t="s">
        <v>40</v>
      </c>
      <c r="D18" s="88"/>
      <c r="E18" s="89"/>
      <c r="F18" s="90">
        <v>20</v>
      </c>
      <c r="G18" s="90">
        <v>30</v>
      </c>
      <c r="H18" s="90">
        <v>30</v>
      </c>
      <c r="I18" s="90">
        <v>15</v>
      </c>
      <c r="J18" s="90">
        <v>5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  <c r="P18" s="90">
        <v>0</v>
      </c>
      <c r="Q18" s="91">
        <v>0</v>
      </c>
      <c r="R18" s="92"/>
      <c r="S18" s="93" t="e">
        <f>'Planilha de serviços'!#REF!</f>
        <v>#REF!</v>
      </c>
      <c r="T18" s="94" t="e">
        <f t="shared" si="3"/>
        <v>#REF!</v>
      </c>
      <c r="W18" s="95">
        <f t="shared" si="4"/>
        <v>100</v>
      </c>
    </row>
    <row r="19" spans="1:23" x14ac:dyDescent="0.2">
      <c r="A19" s="4" t="str">
        <f t="shared" si="5"/>
        <v>6|11</v>
      </c>
      <c r="B19" s="96" t="s">
        <v>53</v>
      </c>
      <c r="C19" s="87" t="s">
        <v>64</v>
      </c>
      <c r="D19" s="88"/>
      <c r="E19" s="89"/>
      <c r="F19" s="90">
        <v>3</v>
      </c>
      <c r="G19" s="90">
        <v>12</v>
      </c>
      <c r="H19" s="90">
        <v>25</v>
      </c>
      <c r="I19" s="90">
        <v>28</v>
      </c>
      <c r="J19" s="90">
        <v>21</v>
      </c>
      <c r="K19" s="90">
        <v>11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1">
        <v>0</v>
      </c>
      <c r="R19" s="92"/>
      <c r="S19" s="93" t="e">
        <f>'Planilha de serviços'!#REF!</f>
        <v>#REF!</v>
      </c>
      <c r="T19" s="94" t="e">
        <f t="shared" si="3"/>
        <v>#REF!</v>
      </c>
      <c r="W19" s="95">
        <f t="shared" si="4"/>
        <v>100</v>
      </c>
    </row>
    <row r="20" spans="1:23" ht="13.5" thickBot="1" x14ac:dyDescent="0.25">
      <c r="A20" s="2"/>
      <c r="B20" s="97"/>
      <c r="C20" s="98"/>
      <c r="D20" s="98"/>
      <c r="E20" s="98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100"/>
      <c r="T20" s="101"/>
    </row>
    <row r="21" spans="1:23" ht="14.25" thickTop="1" thickBot="1" x14ac:dyDescent="0.25">
      <c r="A21" s="2"/>
      <c r="B21" s="102"/>
      <c r="C21" s="103" t="s">
        <v>93</v>
      </c>
      <c r="D21" s="103" t="s">
        <v>93</v>
      </c>
      <c r="E21" s="104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6" t="e">
        <f>SUM(S9:S20)</f>
        <v>#REF!</v>
      </c>
      <c r="T21" s="107" t="e">
        <f>SUM(T9:T19)</f>
        <v>#REF!</v>
      </c>
    </row>
    <row r="22" spans="1:23" ht="18.75" thickTop="1" x14ac:dyDescent="0.2">
      <c r="A22" s="2"/>
      <c r="B22" s="108" t="s">
        <v>133</v>
      </c>
      <c r="C22" s="109"/>
      <c r="D22" s="109"/>
      <c r="E22" s="109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1"/>
    </row>
    <row r="23" spans="1:23" ht="13.5" thickBot="1" x14ac:dyDescent="0.25">
      <c r="A23" s="2"/>
      <c r="B23" s="112" t="s">
        <v>89</v>
      </c>
      <c r="C23" s="113"/>
      <c r="D23" s="113"/>
      <c r="E23" s="113"/>
      <c r="F23" s="114" t="s">
        <v>94</v>
      </c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5"/>
      <c r="R23" s="69" t="s">
        <v>95</v>
      </c>
      <c r="S23" s="116" t="s">
        <v>50</v>
      </c>
      <c r="T23" s="117" t="s">
        <v>87</v>
      </c>
    </row>
    <row r="24" spans="1:23" ht="13.5" thickTop="1" x14ac:dyDescent="0.2">
      <c r="A24" s="2"/>
      <c r="B24" s="118"/>
      <c r="C24" s="119"/>
      <c r="D24" s="120"/>
      <c r="E24" s="120"/>
      <c r="F24" s="121">
        <f t="shared" ref="F24:Q24" si="6">F6</f>
        <v>1</v>
      </c>
      <c r="G24" s="121">
        <f t="shared" si="6"/>
        <v>2</v>
      </c>
      <c r="H24" s="121">
        <f t="shared" si="6"/>
        <v>3</v>
      </c>
      <c r="I24" s="121">
        <f t="shared" si="6"/>
        <v>4</v>
      </c>
      <c r="J24" s="121">
        <f t="shared" si="6"/>
        <v>5</v>
      </c>
      <c r="K24" s="121">
        <f t="shared" si="6"/>
        <v>6</v>
      </c>
      <c r="L24" s="121">
        <f t="shared" si="6"/>
        <v>0</v>
      </c>
      <c r="M24" s="121">
        <f t="shared" si="6"/>
        <v>0</v>
      </c>
      <c r="N24" s="121">
        <f t="shared" si="6"/>
        <v>0</v>
      </c>
      <c r="O24" s="121">
        <f t="shared" si="6"/>
        <v>0</v>
      </c>
      <c r="P24" s="121">
        <f t="shared" si="6"/>
        <v>0</v>
      </c>
      <c r="Q24" s="122">
        <f t="shared" si="6"/>
        <v>0</v>
      </c>
      <c r="R24" s="123" t="s">
        <v>96</v>
      </c>
      <c r="S24" s="124" t="s">
        <v>89</v>
      </c>
      <c r="T24" s="125" t="s">
        <v>89</v>
      </c>
    </row>
    <row r="25" spans="1:23" x14ac:dyDescent="0.2">
      <c r="A25" s="2"/>
      <c r="B25" s="126" t="s">
        <v>97</v>
      </c>
      <c r="C25" s="127" t="s">
        <v>41</v>
      </c>
      <c r="D25" s="128" t="s">
        <v>134</v>
      </c>
      <c r="E25" s="129" t="s">
        <v>98</v>
      </c>
      <c r="F25" s="130" t="e">
        <f t="shared" ref="F25:Q25" si="7">((F9/100)*$S$9)*$T$2</f>
        <v>#REF!</v>
      </c>
      <c r="G25" s="130" t="e">
        <f t="shared" si="7"/>
        <v>#REF!</v>
      </c>
      <c r="H25" s="130" t="e">
        <f t="shared" si="7"/>
        <v>#REF!</v>
      </c>
      <c r="I25" s="130" t="e">
        <f t="shared" si="7"/>
        <v>#REF!</v>
      </c>
      <c r="J25" s="130" t="e">
        <f t="shared" si="7"/>
        <v>#REF!</v>
      </c>
      <c r="K25" s="130" t="e">
        <f t="shared" si="7"/>
        <v>#REF!</v>
      </c>
      <c r="L25" s="130" t="e">
        <f t="shared" si="7"/>
        <v>#REF!</v>
      </c>
      <c r="M25" s="130" t="e">
        <f t="shared" si="7"/>
        <v>#REF!</v>
      </c>
      <c r="N25" s="130" t="e">
        <f t="shared" si="7"/>
        <v>#REF!</v>
      </c>
      <c r="O25" s="130" t="e">
        <f t="shared" si="7"/>
        <v>#REF!</v>
      </c>
      <c r="P25" s="130" t="e">
        <f t="shared" si="7"/>
        <v>#REF!</v>
      </c>
      <c r="Q25" s="131" t="e">
        <f t="shared" si="7"/>
        <v>#REF!</v>
      </c>
      <c r="R25" s="132">
        <f>COUNTIF(F25:Q25,"&gt;0")</f>
        <v>0</v>
      </c>
      <c r="S25" s="133" t="e">
        <f t="shared" ref="S25:S46" si="8">SUM(F25:Q25)</f>
        <v>#REF!</v>
      </c>
      <c r="T25" s="134" t="e">
        <f t="shared" ref="T25:T46" si="9">IF($S$51=0,0,(S25/$S$51))</f>
        <v>#REF!</v>
      </c>
    </row>
    <row r="26" spans="1:23" x14ac:dyDescent="0.2">
      <c r="A26" s="2"/>
      <c r="B26" s="126" t="s">
        <v>99</v>
      </c>
      <c r="C26" s="135"/>
      <c r="D26" s="128" t="s">
        <v>100</v>
      </c>
      <c r="E26" s="129" t="s">
        <v>98</v>
      </c>
      <c r="F26" s="130" t="e">
        <f>((F9/100)*$S$9)*T3</f>
        <v>#REF!</v>
      </c>
      <c r="G26" s="130" t="e">
        <f t="shared" ref="G26:Q26" si="10">((G9/100)*$S$9)*$T$3</f>
        <v>#REF!</v>
      </c>
      <c r="H26" s="130" t="e">
        <f t="shared" si="10"/>
        <v>#REF!</v>
      </c>
      <c r="I26" s="130" t="e">
        <f t="shared" si="10"/>
        <v>#REF!</v>
      </c>
      <c r="J26" s="130" t="e">
        <f t="shared" si="10"/>
        <v>#REF!</v>
      </c>
      <c r="K26" s="130" t="e">
        <f t="shared" si="10"/>
        <v>#REF!</v>
      </c>
      <c r="L26" s="130" t="e">
        <f t="shared" si="10"/>
        <v>#REF!</v>
      </c>
      <c r="M26" s="130" t="e">
        <f t="shared" si="10"/>
        <v>#REF!</v>
      </c>
      <c r="N26" s="130" t="e">
        <f t="shared" si="10"/>
        <v>#REF!</v>
      </c>
      <c r="O26" s="130" t="e">
        <f t="shared" si="10"/>
        <v>#REF!</v>
      </c>
      <c r="P26" s="130" t="e">
        <f t="shared" si="10"/>
        <v>#REF!</v>
      </c>
      <c r="Q26" s="131" t="e">
        <f t="shared" si="10"/>
        <v>#REF!</v>
      </c>
      <c r="R26" s="136">
        <f t="shared" ref="R26:R46" si="11">COUNTIF(F26:Q26,"&gt;0")</f>
        <v>0</v>
      </c>
      <c r="S26" s="133" t="e">
        <f t="shared" si="8"/>
        <v>#REF!</v>
      </c>
      <c r="T26" s="134" t="e">
        <f t="shared" si="9"/>
        <v>#REF!</v>
      </c>
      <c r="U26" s="137"/>
    </row>
    <row r="27" spans="1:23" x14ac:dyDescent="0.2">
      <c r="A27" s="2"/>
      <c r="B27" s="126" t="s">
        <v>101</v>
      </c>
      <c r="C27" s="138" t="s">
        <v>37</v>
      </c>
      <c r="D27" s="129" t="s">
        <v>134</v>
      </c>
      <c r="E27" s="129" t="s">
        <v>98</v>
      </c>
      <c r="F27" s="130" t="e">
        <f t="shared" ref="F27:Q27" si="12">((F10/100)*$S$10)*$T$2</f>
        <v>#REF!</v>
      </c>
      <c r="G27" s="130" t="e">
        <f t="shared" si="12"/>
        <v>#REF!</v>
      </c>
      <c r="H27" s="130" t="e">
        <f t="shared" si="12"/>
        <v>#REF!</v>
      </c>
      <c r="I27" s="130" t="e">
        <f t="shared" si="12"/>
        <v>#REF!</v>
      </c>
      <c r="J27" s="130" t="e">
        <f t="shared" si="12"/>
        <v>#REF!</v>
      </c>
      <c r="K27" s="130" t="e">
        <f t="shared" si="12"/>
        <v>#REF!</v>
      </c>
      <c r="L27" s="130" t="e">
        <f t="shared" si="12"/>
        <v>#REF!</v>
      </c>
      <c r="M27" s="130" t="e">
        <f t="shared" si="12"/>
        <v>#REF!</v>
      </c>
      <c r="N27" s="130" t="e">
        <f t="shared" si="12"/>
        <v>#REF!</v>
      </c>
      <c r="O27" s="130" t="e">
        <f t="shared" si="12"/>
        <v>#REF!</v>
      </c>
      <c r="P27" s="130" t="e">
        <f t="shared" si="12"/>
        <v>#REF!</v>
      </c>
      <c r="Q27" s="131" t="e">
        <f t="shared" si="12"/>
        <v>#REF!</v>
      </c>
      <c r="R27" s="136">
        <f t="shared" si="11"/>
        <v>0</v>
      </c>
      <c r="S27" s="133" t="e">
        <f t="shared" si="8"/>
        <v>#REF!</v>
      </c>
      <c r="T27" s="134" t="e">
        <f t="shared" si="9"/>
        <v>#REF!</v>
      </c>
    </row>
    <row r="28" spans="1:23" x14ac:dyDescent="0.2">
      <c r="A28" s="2"/>
      <c r="B28" s="126" t="s">
        <v>102</v>
      </c>
      <c r="C28" s="139"/>
      <c r="D28" s="129" t="s">
        <v>100</v>
      </c>
      <c r="E28" s="129" t="s">
        <v>98</v>
      </c>
      <c r="F28" s="130" t="e">
        <f t="shared" ref="F28:Q28" si="13">((F10/100)*$S$10)*$T$3</f>
        <v>#REF!</v>
      </c>
      <c r="G28" s="130" t="e">
        <f t="shared" si="13"/>
        <v>#REF!</v>
      </c>
      <c r="H28" s="130" t="e">
        <f t="shared" si="13"/>
        <v>#REF!</v>
      </c>
      <c r="I28" s="130" t="e">
        <f t="shared" si="13"/>
        <v>#REF!</v>
      </c>
      <c r="J28" s="130" t="e">
        <f t="shared" si="13"/>
        <v>#REF!</v>
      </c>
      <c r="K28" s="130" t="e">
        <f t="shared" si="13"/>
        <v>#REF!</v>
      </c>
      <c r="L28" s="130" t="e">
        <f t="shared" si="13"/>
        <v>#REF!</v>
      </c>
      <c r="M28" s="130" t="e">
        <f t="shared" si="13"/>
        <v>#REF!</v>
      </c>
      <c r="N28" s="130" t="e">
        <f t="shared" si="13"/>
        <v>#REF!</v>
      </c>
      <c r="O28" s="130" t="e">
        <f t="shared" si="13"/>
        <v>#REF!</v>
      </c>
      <c r="P28" s="130" t="e">
        <f t="shared" si="13"/>
        <v>#REF!</v>
      </c>
      <c r="Q28" s="131" t="e">
        <f t="shared" si="13"/>
        <v>#REF!</v>
      </c>
      <c r="R28" s="136">
        <f t="shared" si="11"/>
        <v>0</v>
      </c>
      <c r="S28" s="133" t="e">
        <f t="shared" si="8"/>
        <v>#REF!</v>
      </c>
      <c r="T28" s="134" t="e">
        <f t="shared" si="9"/>
        <v>#REF!</v>
      </c>
      <c r="U28" s="137"/>
    </row>
    <row r="29" spans="1:23" x14ac:dyDescent="0.2">
      <c r="A29" s="2"/>
      <c r="B29" s="126" t="s">
        <v>103</v>
      </c>
      <c r="C29" s="138" t="s">
        <v>42</v>
      </c>
      <c r="D29" s="129" t="s">
        <v>134</v>
      </c>
      <c r="E29" s="129" t="s">
        <v>98</v>
      </c>
      <c r="F29" s="130" t="e">
        <f t="shared" ref="F29:Q29" si="14">((F11/100)*$S$11)*$T$2</f>
        <v>#REF!</v>
      </c>
      <c r="G29" s="130" t="e">
        <f t="shared" si="14"/>
        <v>#REF!</v>
      </c>
      <c r="H29" s="130" t="e">
        <f t="shared" si="14"/>
        <v>#REF!</v>
      </c>
      <c r="I29" s="130" t="e">
        <f t="shared" si="14"/>
        <v>#REF!</v>
      </c>
      <c r="J29" s="130" t="e">
        <f t="shared" si="14"/>
        <v>#REF!</v>
      </c>
      <c r="K29" s="130" t="e">
        <f t="shared" si="14"/>
        <v>#REF!</v>
      </c>
      <c r="L29" s="130" t="e">
        <f t="shared" si="14"/>
        <v>#REF!</v>
      </c>
      <c r="M29" s="130" t="e">
        <f t="shared" si="14"/>
        <v>#REF!</v>
      </c>
      <c r="N29" s="130" t="e">
        <f t="shared" si="14"/>
        <v>#REF!</v>
      </c>
      <c r="O29" s="130" t="e">
        <f t="shared" si="14"/>
        <v>#REF!</v>
      </c>
      <c r="P29" s="130" t="e">
        <f t="shared" si="14"/>
        <v>#REF!</v>
      </c>
      <c r="Q29" s="131" t="e">
        <f t="shared" si="14"/>
        <v>#REF!</v>
      </c>
      <c r="R29" s="136">
        <f t="shared" si="11"/>
        <v>0</v>
      </c>
      <c r="S29" s="133" t="e">
        <f t="shared" si="8"/>
        <v>#REF!</v>
      </c>
      <c r="T29" s="134" t="e">
        <f t="shared" si="9"/>
        <v>#REF!</v>
      </c>
    </row>
    <row r="30" spans="1:23" x14ac:dyDescent="0.2">
      <c r="A30" s="2"/>
      <c r="B30" s="126" t="s">
        <v>104</v>
      </c>
      <c r="C30" s="139"/>
      <c r="D30" s="129" t="s">
        <v>100</v>
      </c>
      <c r="E30" s="129" t="s">
        <v>98</v>
      </c>
      <c r="F30" s="130" t="e">
        <f t="shared" ref="F30:Q30" si="15">((F11/100)*$S$11)*$T$3</f>
        <v>#REF!</v>
      </c>
      <c r="G30" s="130" t="e">
        <f t="shared" si="15"/>
        <v>#REF!</v>
      </c>
      <c r="H30" s="130" t="e">
        <f t="shared" si="15"/>
        <v>#REF!</v>
      </c>
      <c r="I30" s="130" t="e">
        <f t="shared" si="15"/>
        <v>#REF!</v>
      </c>
      <c r="J30" s="130" t="e">
        <f t="shared" si="15"/>
        <v>#REF!</v>
      </c>
      <c r="K30" s="130" t="e">
        <f t="shared" si="15"/>
        <v>#REF!</v>
      </c>
      <c r="L30" s="130" t="e">
        <f t="shared" si="15"/>
        <v>#REF!</v>
      </c>
      <c r="M30" s="130" t="e">
        <f t="shared" si="15"/>
        <v>#REF!</v>
      </c>
      <c r="N30" s="130" t="e">
        <f t="shared" si="15"/>
        <v>#REF!</v>
      </c>
      <c r="O30" s="130" t="e">
        <f t="shared" si="15"/>
        <v>#REF!</v>
      </c>
      <c r="P30" s="130" t="e">
        <f t="shared" si="15"/>
        <v>#REF!</v>
      </c>
      <c r="Q30" s="131" t="e">
        <f t="shared" si="15"/>
        <v>#REF!</v>
      </c>
      <c r="R30" s="136">
        <f t="shared" si="11"/>
        <v>0</v>
      </c>
      <c r="S30" s="133" t="e">
        <f t="shared" si="8"/>
        <v>#REF!</v>
      </c>
      <c r="T30" s="134" t="e">
        <f t="shared" si="9"/>
        <v>#REF!</v>
      </c>
      <c r="U30" s="137"/>
    </row>
    <row r="31" spans="1:23" x14ac:dyDescent="0.2">
      <c r="A31" s="2"/>
      <c r="B31" s="126" t="s">
        <v>105</v>
      </c>
      <c r="C31" s="138" t="s">
        <v>38</v>
      </c>
      <c r="D31" s="129" t="s">
        <v>134</v>
      </c>
      <c r="E31" s="129" t="s">
        <v>98</v>
      </c>
      <c r="F31" s="130" t="e">
        <f>((F12/100)*$S$12)*T2</f>
        <v>#REF!</v>
      </c>
      <c r="G31" s="130" t="e">
        <f t="shared" ref="G31:Q31" si="16">((G12/100)*$S$12)*$T$2</f>
        <v>#REF!</v>
      </c>
      <c r="H31" s="130" t="e">
        <f t="shared" si="16"/>
        <v>#REF!</v>
      </c>
      <c r="I31" s="130" t="e">
        <f t="shared" si="16"/>
        <v>#REF!</v>
      </c>
      <c r="J31" s="130" t="e">
        <f t="shared" si="16"/>
        <v>#REF!</v>
      </c>
      <c r="K31" s="130" t="e">
        <f t="shared" si="16"/>
        <v>#REF!</v>
      </c>
      <c r="L31" s="130" t="e">
        <f t="shared" si="16"/>
        <v>#REF!</v>
      </c>
      <c r="M31" s="130" t="e">
        <f t="shared" si="16"/>
        <v>#REF!</v>
      </c>
      <c r="N31" s="130" t="e">
        <f t="shared" si="16"/>
        <v>#REF!</v>
      </c>
      <c r="O31" s="130" t="e">
        <f t="shared" si="16"/>
        <v>#REF!</v>
      </c>
      <c r="P31" s="130" t="e">
        <f t="shared" si="16"/>
        <v>#REF!</v>
      </c>
      <c r="Q31" s="131" t="e">
        <f t="shared" si="16"/>
        <v>#REF!</v>
      </c>
      <c r="R31" s="136">
        <f t="shared" si="11"/>
        <v>0</v>
      </c>
      <c r="S31" s="133" t="e">
        <f t="shared" si="8"/>
        <v>#REF!</v>
      </c>
      <c r="T31" s="134" t="e">
        <f t="shared" si="9"/>
        <v>#REF!</v>
      </c>
    </row>
    <row r="32" spans="1:23" x14ac:dyDescent="0.2">
      <c r="A32" s="2"/>
      <c r="B32" s="126" t="s">
        <v>106</v>
      </c>
      <c r="C32" s="139"/>
      <c r="D32" s="129" t="s">
        <v>100</v>
      </c>
      <c r="E32" s="129" t="s">
        <v>98</v>
      </c>
      <c r="F32" s="130" t="e">
        <f t="shared" ref="F32:Q32" si="17">((F12/100)*$S$12)*$T$3</f>
        <v>#REF!</v>
      </c>
      <c r="G32" s="130" t="e">
        <f t="shared" si="17"/>
        <v>#REF!</v>
      </c>
      <c r="H32" s="130" t="e">
        <f t="shared" si="17"/>
        <v>#REF!</v>
      </c>
      <c r="I32" s="130" t="e">
        <f t="shared" si="17"/>
        <v>#REF!</v>
      </c>
      <c r="J32" s="130" t="e">
        <f t="shared" si="17"/>
        <v>#REF!</v>
      </c>
      <c r="K32" s="130" t="e">
        <f t="shared" si="17"/>
        <v>#REF!</v>
      </c>
      <c r="L32" s="130" t="e">
        <f t="shared" si="17"/>
        <v>#REF!</v>
      </c>
      <c r="M32" s="130" t="e">
        <f t="shared" si="17"/>
        <v>#REF!</v>
      </c>
      <c r="N32" s="130" t="e">
        <f t="shared" si="17"/>
        <v>#REF!</v>
      </c>
      <c r="O32" s="130" t="e">
        <f t="shared" si="17"/>
        <v>#REF!</v>
      </c>
      <c r="P32" s="130" t="e">
        <f t="shared" si="17"/>
        <v>#REF!</v>
      </c>
      <c r="Q32" s="131" t="e">
        <f t="shared" si="17"/>
        <v>#REF!</v>
      </c>
      <c r="R32" s="136">
        <f t="shared" si="11"/>
        <v>0</v>
      </c>
      <c r="S32" s="133" t="e">
        <f t="shared" si="8"/>
        <v>#REF!</v>
      </c>
      <c r="T32" s="134" t="e">
        <f t="shared" si="9"/>
        <v>#REF!</v>
      </c>
      <c r="U32" s="137"/>
    </row>
    <row r="33" spans="1:21" x14ac:dyDescent="0.2">
      <c r="A33" s="2"/>
      <c r="B33" s="126" t="s">
        <v>107</v>
      </c>
      <c r="C33" s="138" t="s">
        <v>39</v>
      </c>
      <c r="D33" s="129" t="s">
        <v>134</v>
      </c>
      <c r="E33" s="129" t="s">
        <v>98</v>
      </c>
      <c r="F33" s="130" t="e">
        <f t="shared" ref="F33:Q33" si="18">((F13/100)*$S$13)*$T$2</f>
        <v>#REF!</v>
      </c>
      <c r="G33" s="130" t="e">
        <f t="shared" si="18"/>
        <v>#REF!</v>
      </c>
      <c r="H33" s="130" t="e">
        <f t="shared" si="18"/>
        <v>#REF!</v>
      </c>
      <c r="I33" s="130" t="e">
        <f t="shared" si="18"/>
        <v>#REF!</v>
      </c>
      <c r="J33" s="130" t="e">
        <f t="shared" si="18"/>
        <v>#REF!</v>
      </c>
      <c r="K33" s="130" t="e">
        <f t="shared" si="18"/>
        <v>#REF!</v>
      </c>
      <c r="L33" s="130" t="e">
        <f t="shared" si="18"/>
        <v>#REF!</v>
      </c>
      <c r="M33" s="130" t="e">
        <f t="shared" si="18"/>
        <v>#REF!</v>
      </c>
      <c r="N33" s="130" t="e">
        <f t="shared" si="18"/>
        <v>#REF!</v>
      </c>
      <c r="O33" s="130" t="e">
        <f t="shared" si="18"/>
        <v>#REF!</v>
      </c>
      <c r="P33" s="130" t="e">
        <f t="shared" si="18"/>
        <v>#REF!</v>
      </c>
      <c r="Q33" s="131" t="e">
        <f t="shared" si="18"/>
        <v>#REF!</v>
      </c>
      <c r="R33" s="136">
        <f t="shared" si="11"/>
        <v>0</v>
      </c>
      <c r="S33" s="133" t="e">
        <f t="shared" si="8"/>
        <v>#REF!</v>
      </c>
      <c r="T33" s="134" t="e">
        <f t="shared" si="9"/>
        <v>#REF!</v>
      </c>
    </row>
    <row r="34" spans="1:21" x14ac:dyDescent="0.2">
      <c r="A34" s="2"/>
      <c r="B34" s="126" t="s">
        <v>108</v>
      </c>
      <c r="C34" s="139"/>
      <c r="D34" s="129" t="s">
        <v>100</v>
      </c>
      <c r="E34" s="129" t="s">
        <v>98</v>
      </c>
      <c r="F34" s="130" t="e">
        <f t="shared" ref="F34:Q34" si="19">((F13/100)*$S$13)*$T$3</f>
        <v>#REF!</v>
      </c>
      <c r="G34" s="130" t="e">
        <f t="shared" si="19"/>
        <v>#REF!</v>
      </c>
      <c r="H34" s="130" t="e">
        <f t="shared" si="19"/>
        <v>#REF!</v>
      </c>
      <c r="I34" s="130" t="e">
        <f t="shared" si="19"/>
        <v>#REF!</v>
      </c>
      <c r="J34" s="130" t="e">
        <f t="shared" si="19"/>
        <v>#REF!</v>
      </c>
      <c r="K34" s="130" t="e">
        <f t="shared" si="19"/>
        <v>#REF!</v>
      </c>
      <c r="L34" s="130" t="e">
        <f t="shared" si="19"/>
        <v>#REF!</v>
      </c>
      <c r="M34" s="130" t="e">
        <f t="shared" si="19"/>
        <v>#REF!</v>
      </c>
      <c r="N34" s="130" t="e">
        <f t="shared" si="19"/>
        <v>#REF!</v>
      </c>
      <c r="O34" s="130" t="e">
        <f t="shared" si="19"/>
        <v>#REF!</v>
      </c>
      <c r="P34" s="130" t="e">
        <f t="shared" si="19"/>
        <v>#REF!</v>
      </c>
      <c r="Q34" s="131" t="e">
        <f t="shared" si="19"/>
        <v>#REF!</v>
      </c>
      <c r="R34" s="136">
        <f t="shared" si="11"/>
        <v>0</v>
      </c>
      <c r="S34" s="133" t="e">
        <f t="shared" si="8"/>
        <v>#REF!</v>
      </c>
      <c r="T34" s="134" t="e">
        <f t="shared" si="9"/>
        <v>#REF!</v>
      </c>
      <c r="U34" s="137"/>
    </row>
    <row r="35" spans="1:21" x14ac:dyDescent="0.2">
      <c r="A35" s="2"/>
      <c r="B35" s="126" t="s">
        <v>109</v>
      </c>
      <c r="C35" s="138" t="s">
        <v>43</v>
      </c>
      <c r="D35" s="129" t="s">
        <v>134</v>
      </c>
      <c r="E35" s="129" t="s">
        <v>98</v>
      </c>
      <c r="F35" s="130" t="e">
        <f t="shared" ref="F35:Q35" si="20">((F14/100)*$S$14)*$T$2</f>
        <v>#REF!</v>
      </c>
      <c r="G35" s="130" t="e">
        <f t="shared" si="20"/>
        <v>#REF!</v>
      </c>
      <c r="H35" s="130" t="e">
        <f t="shared" si="20"/>
        <v>#REF!</v>
      </c>
      <c r="I35" s="130" t="e">
        <f t="shared" si="20"/>
        <v>#REF!</v>
      </c>
      <c r="J35" s="130" t="e">
        <f t="shared" si="20"/>
        <v>#REF!</v>
      </c>
      <c r="K35" s="130" t="e">
        <f t="shared" si="20"/>
        <v>#REF!</v>
      </c>
      <c r="L35" s="130" t="e">
        <f t="shared" si="20"/>
        <v>#REF!</v>
      </c>
      <c r="M35" s="130" t="e">
        <f t="shared" si="20"/>
        <v>#REF!</v>
      </c>
      <c r="N35" s="130" t="e">
        <f t="shared" si="20"/>
        <v>#REF!</v>
      </c>
      <c r="O35" s="130" t="e">
        <f t="shared" si="20"/>
        <v>#REF!</v>
      </c>
      <c r="P35" s="130" t="e">
        <f t="shared" si="20"/>
        <v>#REF!</v>
      </c>
      <c r="Q35" s="131" t="e">
        <f t="shared" si="20"/>
        <v>#REF!</v>
      </c>
      <c r="R35" s="136">
        <f t="shared" si="11"/>
        <v>0</v>
      </c>
      <c r="S35" s="133" t="e">
        <f t="shared" si="8"/>
        <v>#REF!</v>
      </c>
      <c r="T35" s="134" t="e">
        <f t="shared" si="9"/>
        <v>#REF!</v>
      </c>
    </row>
    <row r="36" spans="1:21" x14ac:dyDescent="0.2">
      <c r="A36" s="2"/>
      <c r="B36" s="126" t="s">
        <v>110</v>
      </c>
      <c r="C36" s="139"/>
      <c r="D36" s="129" t="s">
        <v>100</v>
      </c>
      <c r="E36" s="129" t="s">
        <v>98</v>
      </c>
      <c r="F36" s="130" t="e">
        <f t="shared" ref="F36:Q36" si="21">((F14/100)*$S$14)*$T$3</f>
        <v>#REF!</v>
      </c>
      <c r="G36" s="130" t="e">
        <f t="shared" si="21"/>
        <v>#REF!</v>
      </c>
      <c r="H36" s="130" t="e">
        <f t="shared" si="21"/>
        <v>#REF!</v>
      </c>
      <c r="I36" s="130" t="e">
        <f t="shared" si="21"/>
        <v>#REF!</v>
      </c>
      <c r="J36" s="130" t="e">
        <f t="shared" si="21"/>
        <v>#REF!</v>
      </c>
      <c r="K36" s="130" t="e">
        <f t="shared" si="21"/>
        <v>#REF!</v>
      </c>
      <c r="L36" s="130" t="e">
        <f t="shared" si="21"/>
        <v>#REF!</v>
      </c>
      <c r="M36" s="130" t="e">
        <f t="shared" si="21"/>
        <v>#REF!</v>
      </c>
      <c r="N36" s="130" t="e">
        <f t="shared" si="21"/>
        <v>#REF!</v>
      </c>
      <c r="O36" s="130" t="e">
        <f t="shared" si="21"/>
        <v>#REF!</v>
      </c>
      <c r="P36" s="130" t="e">
        <f t="shared" si="21"/>
        <v>#REF!</v>
      </c>
      <c r="Q36" s="131" t="e">
        <f t="shared" si="21"/>
        <v>#REF!</v>
      </c>
      <c r="R36" s="136">
        <f t="shared" si="11"/>
        <v>0</v>
      </c>
      <c r="S36" s="133" t="e">
        <f t="shared" si="8"/>
        <v>#REF!</v>
      </c>
      <c r="T36" s="134" t="e">
        <f t="shared" si="9"/>
        <v>#REF!</v>
      </c>
      <c r="U36" s="137"/>
    </row>
    <row r="37" spans="1:21" x14ac:dyDescent="0.2">
      <c r="A37" s="2"/>
      <c r="B37" s="126" t="s">
        <v>111</v>
      </c>
      <c r="C37" s="138" t="s">
        <v>44</v>
      </c>
      <c r="D37" s="129" t="s">
        <v>134</v>
      </c>
      <c r="E37" s="129" t="s">
        <v>98</v>
      </c>
      <c r="F37" s="130" t="e">
        <f t="shared" ref="F37:Q37" si="22">((F15/100)*$S$15)*$T$2</f>
        <v>#REF!</v>
      </c>
      <c r="G37" s="130" t="e">
        <f t="shared" si="22"/>
        <v>#REF!</v>
      </c>
      <c r="H37" s="130" t="e">
        <f t="shared" si="22"/>
        <v>#REF!</v>
      </c>
      <c r="I37" s="130" t="e">
        <f t="shared" si="22"/>
        <v>#REF!</v>
      </c>
      <c r="J37" s="130" t="e">
        <f t="shared" si="22"/>
        <v>#REF!</v>
      </c>
      <c r="K37" s="130" t="e">
        <f t="shared" si="22"/>
        <v>#REF!</v>
      </c>
      <c r="L37" s="130" t="e">
        <f t="shared" si="22"/>
        <v>#REF!</v>
      </c>
      <c r="M37" s="130" t="e">
        <f t="shared" si="22"/>
        <v>#REF!</v>
      </c>
      <c r="N37" s="130" t="e">
        <f t="shared" si="22"/>
        <v>#REF!</v>
      </c>
      <c r="O37" s="130" t="e">
        <f t="shared" si="22"/>
        <v>#REF!</v>
      </c>
      <c r="P37" s="130" t="e">
        <f t="shared" si="22"/>
        <v>#REF!</v>
      </c>
      <c r="Q37" s="131" t="e">
        <f t="shared" si="22"/>
        <v>#REF!</v>
      </c>
      <c r="R37" s="136">
        <f t="shared" si="11"/>
        <v>0</v>
      </c>
      <c r="S37" s="133" t="e">
        <f t="shared" si="8"/>
        <v>#REF!</v>
      </c>
      <c r="T37" s="134" t="e">
        <f t="shared" si="9"/>
        <v>#REF!</v>
      </c>
    </row>
    <row r="38" spans="1:21" x14ac:dyDescent="0.2">
      <c r="A38" s="2"/>
      <c r="B38" s="126" t="s">
        <v>112</v>
      </c>
      <c r="C38" s="139"/>
      <c r="D38" s="129" t="s">
        <v>100</v>
      </c>
      <c r="E38" s="129" t="s">
        <v>98</v>
      </c>
      <c r="F38" s="130" t="e">
        <f t="shared" ref="F38:Q38" si="23">((F15/100)*$S$15)*$T$3</f>
        <v>#REF!</v>
      </c>
      <c r="G38" s="130" t="e">
        <f t="shared" si="23"/>
        <v>#REF!</v>
      </c>
      <c r="H38" s="130" t="e">
        <f t="shared" si="23"/>
        <v>#REF!</v>
      </c>
      <c r="I38" s="130" t="e">
        <f t="shared" si="23"/>
        <v>#REF!</v>
      </c>
      <c r="J38" s="130" t="e">
        <f t="shared" si="23"/>
        <v>#REF!</v>
      </c>
      <c r="K38" s="130" t="e">
        <f t="shared" si="23"/>
        <v>#REF!</v>
      </c>
      <c r="L38" s="130" t="e">
        <f t="shared" si="23"/>
        <v>#REF!</v>
      </c>
      <c r="M38" s="130" t="e">
        <f t="shared" si="23"/>
        <v>#REF!</v>
      </c>
      <c r="N38" s="130" t="e">
        <f t="shared" si="23"/>
        <v>#REF!</v>
      </c>
      <c r="O38" s="130" t="e">
        <f t="shared" si="23"/>
        <v>#REF!</v>
      </c>
      <c r="P38" s="130" t="e">
        <f t="shared" si="23"/>
        <v>#REF!</v>
      </c>
      <c r="Q38" s="131" t="e">
        <f t="shared" si="23"/>
        <v>#REF!</v>
      </c>
      <c r="R38" s="136">
        <f t="shared" si="11"/>
        <v>0</v>
      </c>
      <c r="S38" s="133" t="e">
        <f t="shared" si="8"/>
        <v>#REF!</v>
      </c>
      <c r="T38" s="134" t="e">
        <f t="shared" si="9"/>
        <v>#REF!</v>
      </c>
      <c r="U38" s="137"/>
    </row>
    <row r="39" spans="1:21" x14ac:dyDescent="0.2">
      <c r="A39" s="2"/>
      <c r="B39" s="126" t="s">
        <v>113</v>
      </c>
      <c r="C39" s="138" t="s">
        <v>45</v>
      </c>
      <c r="D39" s="129" t="s">
        <v>134</v>
      </c>
      <c r="E39" s="129" t="s">
        <v>98</v>
      </c>
      <c r="F39" s="130" t="e">
        <f t="shared" ref="F39:Q39" si="24">((F16/100)*$S$16)*$T$2</f>
        <v>#REF!</v>
      </c>
      <c r="G39" s="130" t="e">
        <f t="shared" si="24"/>
        <v>#REF!</v>
      </c>
      <c r="H39" s="130" t="e">
        <f t="shared" si="24"/>
        <v>#REF!</v>
      </c>
      <c r="I39" s="130" t="e">
        <f t="shared" si="24"/>
        <v>#REF!</v>
      </c>
      <c r="J39" s="130" t="e">
        <f t="shared" si="24"/>
        <v>#REF!</v>
      </c>
      <c r="K39" s="130" t="e">
        <f t="shared" si="24"/>
        <v>#REF!</v>
      </c>
      <c r="L39" s="130" t="e">
        <f t="shared" si="24"/>
        <v>#REF!</v>
      </c>
      <c r="M39" s="130" t="e">
        <f t="shared" si="24"/>
        <v>#REF!</v>
      </c>
      <c r="N39" s="130" t="e">
        <f t="shared" si="24"/>
        <v>#REF!</v>
      </c>
      <c r="O39" s="130" t="e">
        <f t="shared" si="24"/>
        <v>#REF!</v>
      </c>
      <c r="P39" s="130" t="e">
        <f t="shared" si="24"/>
        <v>#REF!</v>
      </c>
      <c r="Q39" s="131" t="e">
        <f t="shared" si="24"/>
        <v>#REF!</v>
      </c>
      <c r="R39" s="136">
        <f t="shared" si="11"/>
        <v>0</v>
      </c>
      <c r="S39" s="133" t="e">
        <f t="shared" si="8"/>
        <v>#REF!</v>
      </c>
      <c r="T39" s="134" t="e">
        <f t="shared" si="9"/>
        <v>#REF!</v>
      </c>
    </row>
    <row r="40" spans="1:21" x14ac:dyDescent="0.2">
      <c r="A40" s="2"/>
      <c r="B40" s="126" t="s">
        <v>114</v>
      </c>
      <c r="C40" s="139"/>
      <c r="D40" s="129" t="s">
        <v>100</v>
      </c>
      <c r="E40" s="129" t="s">
        <v>98</v>
      </c>
      <c r="F40" s="130" t="e">
        <f t="shared" ref="F40:Q40" si="25">((F16/100)*$S$16)*$T$3</f>
        <v>#REF!</v>
      </c>
      <c r="G40" s="130" t="e">
        <f t="shared" si="25"/>
        <v>#REF!</v>
      </c>
      <c r="H40" s="130" t="e">
        <f t="shared" si="25"/>
        <v>#REF!</v>
      </c>
      <c r="I40" s="130" t="e">
        <f t="shared" si="25"/>
        <v>#REF!</v>
      </c>
      <c r="J40" s="130" t="e">
        <f t="shared" si="25"/>
        <v>#REF!</v>
      </c>
      <c r="K40" s="130" t="e">
        <f t="shared" si="25"/>
        <v>#REF!</v>
      </c>
      <c r="L40" s="130" t="e">
        <f t="shared" si="25"/>
        <v>#REF!</v>
      </c>
      <c r="M40" s="130" t="e">
        <f t="shared" si="25"/>
        <v>#REF!</v>
      </c>
      <c r="N40" s="130" t="e">
        <f t="shared" si="25"/>
        <v>#REF!</v>
      </c>
      <c r="O40" s="130" t="e">
        <f t="shared" si="25"/>
        <v>#REF!</v>
      </c>
      <c r="P40" s="130" t="e">
        <f t="shared" si="25"/>
        <v>#REF!</v>
      </c>
      <c r="Q40" s="131" t="e">
        <f t="shared" si="25"/>
        <v>#REF!</v>
      </c>
      <c r="R40" s="136">
        <f t="shared" si="11"/>
        <v>0</v>
      </c>
      <c r="S40" s="133" t="e">
        <f t="shared" si="8"/>
        <v>#REF!</v>
      </c>
      <c r="T40" s="134" t="e">
        <f t="shared" si="9"/>
        <v>#REF!</v>
      </c>
      <c r="U40" s="137"/>
    </row>
    <row r="41" spans="1:21" x14ac:dyDescent="0.2">
      <c r="A41" s="2"/>
      <c r="B41" s="126" t="s">
        <v>115</v>
      </c>
      <c r="C41" s="138" t="s">
        <v>47</v>
      </c>
      <c r="D41" s="129" t="s">
        <v>134</v>
      </c>
      <c r="E41" s="129" t="s">
        <v>98</v>
      </c>
      <c r="F41" s="130" t="e">
        <f t="shared" ref="F41:Q41" si="26">((F17/100)*$S$17)*$T$2</f>
        <v>#REF!</v>
      </c>
      <c r="G41" s="130" t="e">
        <f t="shared" si="26"/>
        <v>#REF!</v>
      </c>
      <c r="H41" s="130" t="e">
        <f t="shared" si="26"/>
        <v>#REF!</v>
      </c>
      <c r="I41" s="130" t="e">
        <f t="shared" si="26"/>
        <v>#REF!</v>
      </c>
      <c r="J41" s="130" t="e">
        <f t="shared" si="26"/>
        <v>#REF!</v>
      </c>
      <c r="K41" s="130" t="e">
        <f t="shared" si="26"/>
        <v>#REF!</v>
      </c>
      <c r="L41" s="130" t="e">
        <f t="shared" si="26"/>
        <v>#REF!</v>
      </c>
      <c r="M41" s="130" t="e">
        <f t="shared" si="26"/>
        <v>#REF!</v>
      </c>
      <c r="N41" s="130" t="e">
        <f t="shared" si="26"/>
        <v>#REF!</v>
      </c>
      <c r="O41" s="130" t="e">
        <f t="shared" si="26"/>
        <v>#REF!</v>
      </c>
      <c r="P41" s="130" t="e">
        <f t="shared" si="26"/>
        <v>#REF!</v>
      </c>
      <c r="Q41" s="131" t="e">
        <f t="shared" si="26"/>
        <v>#REF!</v>
      </c>
      <c r="R41" s="136">
        <f t="shared" si="11"/>
        <v>0</v>
      </c>
      <c r="S41" s="133" t="e">
        <f t="shared" si="8"/>
        <v>#REF!</v>
      </c>
      <c r="T41" s="134" t="e">
        <f t="shared" si="9"/>
        <v>#REF!</v>
      </c>
    </row>
    <row r="42" spans="1:21" x14ac:dyDescent="0.2">
      <c r="A42" s="2"/>
      <c r="B42" s="126" t="s">
        <v>116</v>
      </c>
      <c r="C42" s="139"/>
      <c r="D42" s="129" t="s">
        <v>100</v>
      </c>
      <c r="E42" s="129" t="s">
        <v>98</v>
      </c>
      <c r="F42" s="130" t="e">
        <f t="shared" ref="F42:Q42" si="27">((F17/100)*$S$17)*$T$3</f>
        <v>#REF!</v>
      </c>
      <c r="G42" s="130" t="e">
        <f t="shared" si="27"/>
        <v>#REF!</v>
      </c>
      <c r="H42" s="130" t="e">
        <f t="shared" si="27"/>
        <v>#REF!</v>
      </c>
      <c r="I42" s="130" t="e">
        <f t="shared" si="27"/>
        <v>#REF!</v>
      </c>
      <c r="J42" s="130" t="e">
        <f t="shared" si="27"/>
        <v>#REF!</v>
      </c>
      <c r="K42" s="130" t="e">
        <f t="shared" si="27"/>
        <v>#REF!</v>
      </c>
      <c r="L42" s="130" t="e">
        <f t="shared" si="27"/>
        <v>#REF!</v>
      </c>
      <c r="M42" s="130" t="e">
        <f t="shared" si="27"/>
        <v>#REF!</v>
      </c>
      <c r="N42" s="130" t="e">
        <f t="shared" si="27"/>
        <v>#REF!</v>
      </c>
      <c r="O42" s="130" t="e">
        <f t="shared" si="27"/>
        <v>#REF!</v>
      </c>
      <c r="P42" s="130" t="e">
        <f t="shared" si="27"/>
        <v>#REF!</v>
      </c>
      <c r="Q42" s="131" t="e">
        <f t="shared" si="27"/>
        <v>#REF!</v>
      </c>
      <c r="R42" s="136">
        <f t="shared" si="11"/>
        <v>0</v>
      </c>
      <c r="S42" s="133" t="e">
        <f t="shared" si="8"/>
        <v>#REF!</v>
      </c>
      <c r="T42" s="134" t="e">
        <f t="shared" si="9"/>
        <v>#REF!</v>
      </c>
      <c r="U42" s="137"/>
    </row>
    <row r="43" spans="1:21" x14ac:dyDescent="0.2">
      <c r="A43" s="2"/>
      <c r="B43" s="126" t="s">
        <v>117</v>
      </c>
      <c r="C43" s="138" t="s">
        <v>40</v>
      </c>
      <c r="D43" s="129" t="s">
        <v>134</v>
      </c>
      <c r="E43" s="129" t="s">
        <v>98</v>
      </c>
      <c r="F43" s="130" t="e">
        <f t="shared" ref="F43:Q43" si="28">((F18/100)*$S$18)*$T$2</f>
        <v>#REF!</v>
      </c>
      <c r="G43" s="130" t="e">
        <f t="shared" si="28"/>
        <v>#REF!</v>
      </c>
      <c r="H43" s="130" t="e">
        <f t="shared" si="28"/>
        <v>#REF!</v>
      </c>
      <c r="I43" s="130" t="e">
        <f t="shared" si="28"/>
        <v>#REF!</v>
      </c>
      <c r="J43" s="130" t="e">
        <f t="shared" si="28"/>
        <v>#REF!</v>
      </c>
      <c r="K43" s="130" t="e">
        <f t="shared" si="28"/>
        <v>#REF!</v>
      </c>
      <c r="L43" s="130" t="e">
        <f t="shared" si="28"/>
        <v>#REF!</v>
      </c>
      <c r="M43" s="130" t="e">
        <f t="shared" si="28"/>
        <v>#REF!</v>
      </c>
      <c r="N43" s="130" t="e">
        <f t="shared" si="28"/>
        <v>#REF!</v>
      </c>
      <c r="O43" s="130" t="e">
        <f t="shared" si="28"/>
        <v>#REF!</v>
      </c>
      <c r="P43" s="130" t="e">
        <f t="shared" si="28"/>
        <v>#REF!</v>
      </c>
      <c r="Q43" s="131" t="e">
        <f t="shared" si="28"/>
        <v>#REF!</v>
      </c>
      <c r="R43" s="136">
        <f t="shared" si="11"/>
        <v>0</v>
      </c>
      <c r="S43" s="133" t="e">
        <f t="shared" si="8"/>
        <v>#REF!</v>
      </c>
      <c r="T43" s="134" t="e">
        <f t="shared" si="9"/>
        <v>#REF!</v>
      </c>
    </row>
    <row r="44" spans="1:21" x14ac:dyDescent="0.2">
      <c r="A44" s="2"/>
      <c r="B44" s="126" t="s">
        <v>118</v>
      </c>
      <c r="C44" s="139"/>
      <c r="D44" s="129" t="s">
        <v>100</v>
      </c>
      <c r="E44" s="129" t="s">
        <v>98</v>
      </c>
      <c r="F44" s="130" t="e">
        <f t="shared" ref="F44:Q44" si="29">((F18/100)*$S$18)*$T$3</f>
        <v>#REF!</v>
      </c>
      <c r="G44" s="130" t="e">
        <f t="shared" si="29"/>
        <v>#REF!</v>
      </c>
      <c r="H44" s="130" t="e">
        <f t="shared" si="29"/>
        <v>#REF!</v>
      </c>
      <c r="I44" s="130" t="e">
        <f t="shared" si="29"/>
        <v>#REF!</v>
      </c>
      <c r="J44" s="130" t="e">
        <f t="shared" si="29"/>
        <v>#REF!</v>
      </c>
      <c r="K44" s="130" t="e">
        <f t="shared" si="29"/>
        <v>#REF!</v>
      </c>
      <c r="L44" s="130" t="e">
        <f t="shared" si="29"/>
        <v>#REF!</v>
      </c>
      <c r="M44" s="130" t="e">
        <f t="shared" si="29"/>
        <v>#REF!</v>
      </c>
      <c r="N44" s="130" t="e">
        <f t="shared" si="29"/>
        <v>#REF!</v>
      </c>
      <c r="O44" s="130" t="e">
        <f t="shared" si="29"/>
        <v>#REF!</v>
      </c>
      <c r="P44" s="130" t="e">
        <f t="shared" si="29"/>
        <v>#REF!</v>
      </c>
      <c r="Q44" s="131" t="e">
        <f t="shared" si="29"/>
        <v>#REF!</v>
      </c>
      <c r="R44" s="136">
        <f t="shared" si="11"/>
        <v>0</v>
      </c>
      <c r="S44" s="133" t="e">
        <f t="shared" si="8"/>
        <v>#REF!</v>
      </c>
      <c r="T44" s="134" t="e">
        <f t="shared" si="9"/>
        <v>#REF!</v>
      </c>
      <c r="U44" s="137"/>
    </row>
    <row r="45" spans="1:21" x14ac:dyDescent="0.2">
      <c r="A45" s="2"/>
      <c r="B45" s="126" t="s">
        <v>119</v>
      </c>
      <c r="C45" s="138" t="s">
        <v>64</v>
      </c>
      <c r="D45" s="129" t="s">
        <v>134</v>
      </c>
      <c r="E45" s="129" t="s">
        <v>98</v>
      </c>
      <c r="F45" s="130" t="e">
        <f t="shared" ref="F45:Q45" si="30">((F19/100)*$S$19)*$T$2</f>
        <v>#REF!</v>
      </c>
      <c r="G45" s="130" t="e">
        <f t="shared" si="30"/>
        <v>#REF!</v>
      </c>
      <c r="H45" s="130" t="e">
        <f t="shared" si="30"/>
        <v>#REF!</v>
      </c>
      <c r="I45" s="130" t="e">
        <f t="shared" si="30"/>
        <v>#REF!</v>
      </c>
      <c r="J45" s="130" t="e">
        <f t="shared" si="30"/>
        <v>#REF!</v>
      </c>
      <c r="K45" s="130" t="e">
        <f t="shared" si="30"/>
        <v>#REF!</v>
      </c>
      <c r="L45" s="130" t="e">
        <f t="shared" si="30"/>
        <v>#REF!</v>
      </c>
      <c r="M45" s="130" t="e">
        <f t="shared" si="30"/>
        <v>#REF!</v>
      </c>
      <c r="N45" s="130" t="e">
        <f t="shared" si="30"/>
        <v>#REF!</v>
      </c>
      <c r="O45" s="130" t="e">
        <f t="shared" si="30"/>
        <v>#REF!</v>
      </c>
      <c r="P45" s="130" t="e">
        <f t="shared" si="30"/>
        <v>#REF!</v>
      </c>
      <c r="Q45" s="131" t="e">
        <f t="shared" si="30"/>
        <v>#REF!</v>
      </c>
      <c r="R45" s="136">
        <f t="shared" si="11"/>
        <v>0</v>
      </c>
      <c r="S45" s="133" t="e">
        <f t="shared" si="8"/>
        <v>#REF!</v>
      </c>
      <c r="T45" s="134" t="e">
        <f t="shared" si="9"/>
        <v>#REF!</v>
      </c>
    </row>
    <row r="46" spans="1:21" x14ac:dyDescent="0.2">
      <c r="A46" s="2"/>
      <c r="B46" s="126" t="s">
        <v>120</v>
      </c>
      <c r="C46" s="139"/>
      <c r="D46" s="129" t="s">
        <v>100</v>
      </c>
      <c r="E46" s="129" t="s">
        <v>98</v>
      </c>
      <c r="F46" s="130" t="e">
        <f t="shared" ref="F46:Q46" si="31">((F19/100)*$S$19)*$T$3</f>
        <v>#REF!</v>
      </c>
      <c r="G46" s="130" t="e">
        <f t="shared" si="31"/>
        <v>#REF!</v>
      </c>
      <c r="H46" s="130" t="e">
        <f t="shared" si="31"/>
        <v>#REF!</v>
      </c>
      <c r="I46" s="130" t="e">
        <f t="shared" si="31"/>
        <v>#REF!</v>
      </c>
      <c r="J46" s="130" t="e">
        <f t="shared" si="31"/>
        <v>#REF!</v>
      </c>
      <c r="K46" s="130" t="e">
        <f t="shared" si="31"/>
        <v>#REF!</v>
      </c>
      <c r="L46" s="130" t="e">
        <f t="shared" si="31"/>
        <v>#REF!</v>
      </c>
      <c r="M46" s="130" t="e">
        <f t="shared" si="31"/>
        <v>#REF!</v>
      </c>
      <c r="N46" s="130" t="e">
        <f t="shared" si="31"/>
        <v>#REF!</v>
      </c>
      <c r="O46" s="130" t="e">
        <f t="shared" si="31"/>
        <v>#REF!</v>
      </c>
      <c r="P46" s="130" t="e">
        <f t="shared" si="31"/>
        <v>#REF!</v>
      </c>
      <c r="Q46" s="131" t="e">
        <f t="shared" si="31"/>
        <v>#REF!</v>
      </c>
      <c r="R46" s="136">
        <f t="shared" si="11"/>
        <v>0</v>
      </c>
      <c r="S46" s="133" t="e">
        <f t="shared" si="8"/>
        <v>#REF!</v>
      </c>
      <c r="T46" s="134" t="e">
        <f t="shared" si="9"/>
        <v>#REF!</v>
      </c>
      <c r="U46" s="137"/>
    </row>
    <row r="47" spans="1:21" x14ac:dyDescent="0.2">
      <c r="A47" s="2"/>
      <c r="B47" s="140"/>
      <c r="C47" s="141"/>
      <c r="D47" s="141"/>
      <c r="E47" s="141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3"/>
      <c r="R47" s="142"/>
      <c r="S47" s="142"/>
      <c r="T47" s="144"/>
    </row>
    <row r="48" spans="1:21" x14ac:dyDescent="0.2">
      <c r="A48" s="2"/>
      <c r="B48" s="126" t="s">
        <v>121</v>
      </c>
      <c r="C48" s="138" t="s">
        <v>93</v>
      </c>
      <c r="D48" s="135" t="s">
        <v>134</v>
      </c>
      <c r="E48" s="135" t="s">
        <v>98</v>
      </c>
      <c r="F48" s="145" t="e">
        <f t="shared" ref="F48:Q48" si="32">SUMIF($D$25:$D$46,"FINANCIAMENTO",F$25:F$46)</f>
        <v>#REF!</v>
      </c>
      <c r="G48" s="145" t="e">
        <f t="shared" si="32"/>
        <v>#REF!</v>
      </c>
      <c r="H48" s="145" t="e">
        <f t="shared" si="32"/>
        <v>#REF!</v>
      </c>
      <c r="I48" s="145" t="e">
        <f t="shared" si="32"/>
        <v>#REF!</v>
      </c>
      <c r="J48" s="145" t="e">
        <f t="shared" si="32"/>
        <v>#REF!</v>
      </c>
      <c r="K48" s="145" t="e">
        <f t="shared" si="32"/>
        <v>#REF!</v>
      </c>
      <c r="L48" s="145" t="e">
        <f t="shared" si="32"/>
        <v>#REF!</v>
      </c>
      <c r="M48" s="145" t="e">
        <f t="shared" si="32"/>
        <v>#REF!</v>
      </c>
      <c r="N48" s="145" t="e">
        <f t="shared" si="32"/>
        <v>#REF!</v>
      </c>
      <c r="O48" s="145" t="e">
        <f t="shared" si="32"/>
        <v>#REF!</v>
      </c>
      <c r="P48" s="145" t="e">
        <f t="shared" si="32"/>
        <v>#REF!</v>
      </c>
      <c r="Q48" s="146" t="e">
        <f t="shared" si="32"/>
        <v>#REF!</v>
      </c>
      <c r="R48" s="147"/>
      <c r="S48" s="148" t="e">
        <f>SUMIF($D$25:$D$46,"FINANCIAMENTO",S$25:S$46)</f>
        <v>#REF!</v>
      </c>
      <c r="T48" s="149" t="e">
        <f>SUMIF($D$25:$D$46,"FINANCIAMENTO",T$25:T$46)</f>
        <v>#REF!</v>
      </c>
    </row>
    <row r="49" spans="1:20" x14ac:dyDescent="0.2">
      <c r="A49" s="2"/>
      <c r="B49" s="126" t="s">
        <v>122</v>
      </c>
      <c r="C49" s="139"/>
      <c r="D49" s="150" t="s">
        <v>100</v>
      </c>
      <c r="E49" s="150" t="s">
        <v>98</v>
      </c>
      <c r="F49" s="145" t="e">
        <f t="shared" ref="F49:T49" si="33">SUMIF($D$25:$D$46,"CONTRAPARTIDA",F$25:F$46)</f>
        <v>#REF!</v>
      </c>
      <c r="G49" s="145" t="e">
        <f t="shared" si="33"/>
        <v>#REF!</v>
      </c>
      <c r="H49" s="145" t="e">
        <f t="shared" si="33"/>
        <v>#REF!</v>
      </c>
      <c r="I49" s="145" t="e">
        <f t="shared" si="33"/>
        <v>#REF!</v>
      </c>
      <c r="J49" s="145" t="e">
        <f t="shared" si="33"/>
        <v>#REF!</v>
      </c>
      <c r="K49" s="145" t="e">
        <f t="shared" si="33"/>
        <v>#REF!</v>
      </c>
      <c r="L49" s="145" t="e">
        <f t="shared" si="33"/>
        <v>#REF!</v>
      </c>
      <c r="M49" s="145" t="e">
        <f t="shared" si="33"/>
        <v>#REF!</v>
      </c>
      <c r="N49" s="145" t="e">
        <f t="shared" si="33"/>
        <v>#REF!</v>
      </c>
      <c r="O49" s="145" t="e">
        <f t="shared" si="33"/>
        <v>#REF!</v>
      </c>
      <c r="P49" s="145" t="e">
        <f t="shared" si="33"/>
        <v>#REF!</v>
      </c>
      <c r="Q49" s="146" t="e">
        <f t="shared" si="33"/>
        <v>#REF!</v>
      </c>
      <c r="R49" s="151"/>
      <c r="S49" s="148" t="e">
        <f t="shared" si="33"/>
        <v>#REF!</v>
      </c>
      <c r="T49" s="149" t="e">
        <f t="shared" si="33"/>
        <v>#REF!</v>
      </c>
    </row>
    <row r="50" spans="1:20" x14ac:dyDescent="0.2">
      <c r="A50" s="2"/>
      <c r="B50" s="152"/>
      <c r="C50" s="141"/>
      <c r="D50" s="141"/>
      <c r="E50" s="141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3"/>
      <c r="R50" s="142"/>
      <c r="S50" s="153"/>
      <c r="T50" s="154"/>
    </row>
    <row r="51" spans="1:20" ht="15" customHeight="1" thickBot="1" x14ac:dyDescent="0.25">
      <c r="A51" s="2"/>
      <c r="B51" s="155" t="s">
        <v>123</v>
      </c>
      <c r="C51" s="156"/>
      <c r="D51" s="156"/>
      <c r="E51" s="157" t="s">
        <v>98</v>
      </c>
      <c r="F51" s="158" t="e">
        <f t="shared" ref="F51:Q51" si="34">SUM(F48:F49)</f>
        <v>#REF!</v>
      </c>
      <c r="G51" s="158" t="e">
        <f t="shared" si="34"/>
        <v>#REF!</v>
      </c>
      <c r="H51" s="158" t="e">
        <f t="shared" si="34"/>
        <v>#REF!</v>
      </c>
      <c r="I51" s="158" t="e">
        <f t="shared" si="34"/>
        <v>#REF!</v>
      </c>
      <c r="J51" s="158" t="e">
        <f t="shared" si="34"/>
        <v>#REF!</v>
      </c>
      <c r="K51" s="158" t="e">
        <f t="shared" si="34"/>
        <v>#REF!</v>
      </c>
      <c r="L51" s="159" t="e">
        <f t="shared" si="34"/>
        <v>#REF!</v>
      </c>
      <c r="M51" s="159" t="e">
        <f t="shared" si="34"/>
        <v>#REF!</v>
      </c>
      <c r="N51" s="159" t="e">
        <f t="shared" si="34"/>
        <v>#REF!</v>
      </c>
      <c r="O51" s="159" t="e">
        <f t="shared" si="34"/>
        <v>#REF!</v>
      </c>
      <c r="P51" s="159" t="e">
        <f t="shared" si="34"/>
        <v>#REF!</v>
      </c>
      <c r="Q51" s="160" t="e">
        <f t="shared" si="34"/>
        <v>#REF!</v>
      </c>
      <c r="R51" s="161"/>
      <c r="S51" s="162" t="e">
        <f>SUM(F51:Q51)</f>
        <v>#REF!</v>
      </c>
      <c r="T51" s="163" t="e">
        <f>SUM(T48:T49)</f>
        <v>#REF!</v>
      </c>
    </row>
    <row r="52" spans="1:20" ht="15" customHeight="1" thickTop="1" thickBot="1" x14ac:dyDescent="0.25">
      <c r="A52" s="2"/>
      <c r="B52" s="164" t="s">
        <v>124</v>
      </c>
      <c r="C52" s="165"/>
      <c r="D52" s="165"/>
      <c r="E52" s="166" t="s">
        <v>98</v>
      </c>
      <c r="F52" s="167" t="e">
        <f t="shared" ref="F52:Q52" si="35">IF($S$51=0,0,F51/$S$51)</f>
        <v>#REF!</v>
      </c>
      <c r="G52" s="167" t="e">
        <f t="shared" si="35"/>
        <v>#REF!</v>
      </c>
      <c r="H52" s="167" t="e">
        <f t="shared" si="35"/>
        <v>#REF!</v>
      </c>
      <c r="I52" s="167" t="e">
        <f t="shared" si="35"/>
        <v>#REF!</v>
      </c>
      <c r="J52" s="167" t="e">
        <f t="shared" si="35"/>
        <v>#REF!</v>
      </c>
      <c r="K52" s="167" t="e">
        <f t="shared" si="35"/>
        <v>#REF!</v>
      </c>
      <c r="L52" s="167" t="e">
        <f t="shared" si="35"/>
        <v>#REF!</v>
      </c>
      <c r="M52" s="167" t="e">
        <f t="shared" si="35"/>
        <v>#REF!</v>
      </c>
      <c r="N52" s="167" t="e">
        <f t="shared" si="35"/>
        <v>#REF!</v>
      </c>
      <c r="O52" s="167" t="e">
        <f t="shared" si="35"/>
        <v>#REF!</v>
      </c>
      <c r="P52" s="167" t="e">
        <f t="shared" si="35"/>
        <v>#REF!</v>
      </c>
      <c r="Q52" s="168" t="e">
        <f t="shared" si="35"/>
        <v>#REF!</v>
      </c>
      <c r="R52" s="169"/>
      <c r="S52" s="162" t="e">
        <f>S48+S49</f>
        <v>#REF!</v>
      </c>
      <c r="T52" s="170" t="e">
        <f>SUM(F52:Q52)</f>
        <v>#REF!</v>
      </c>
    </row>
    <row r="53" spans="1:20" ht="15" customHeight="1" thickTop="1" thickBot="1" x14ac:dyDescent="0.25">
      <c r="A53" s="2"/>
      <c r="B53" s="171" t="s">
        <v>125</v>
      </c>
      <c r="C53" s="172"/>
      <c r="D53" s="172"/>
      <c r="E53" s="173" t="s">
        <v>98</v>
      </c>
      <c r="F53" s="174" t="e">
        <f>F52</f>
        <v>#REF!</v>
      </c>
      <c r="G53" s="174" t="e">
        <f t="shared" ref="G53:H53" si="36">IF(G51=0,0,F53+G52)</f>
        <v>#REF!</v>
      </c>
      <c r="H53" s="174" t="e">
        <f t="shared" si="36"/>
        <v>#REF!</v>
      </c>
      <c r="I53" s="174" t="e">
        <f>IF(I51=0,0,H53+I52)</f>
        <v>#REF!</v>
      </c>
      <c r="J53" s="174" t="e">
        <f t="shared" ref="J53:Q53" si="37">IF(J51=0,0,I53+J52)</f>
        <v>#REF!</v>
      </c>
      <c r="K53" s="174" t="e">
        <f t="shared" si="37"/>
        <v>#REF!</v>
      </c>
      <c r="L53" s="174" t="e">
        <f t="shared" si="37"/>
        <v>#REF!</v>
      </c>
      <c r="M53" s="174" t="e">
        <f t="shared" si="37"/>
        <v>#REF!</v>
      </c>
      <c r="N53" s="174" t="e">
        <f t="shared" si="37"/>
        <v>#REF!</v>
      </c>
      <c r="O53" s="174" t="e">
        <f t="shared" si="37"/>
        <v>#REF!</v>
      </c>
      <c r="P53" s="174" t="e">
        <f t="shared" si="37"/>
        <v>#REF!</v>
      </c>
      <c r="Q53" s="175" t="e">
        <f t="shared" si="37"/>
        <v>#REF!</v>
      </c>
      <c r="R53" s="176"/>
      <c r="S53" s="177" t="e">
        <f>IF(S51=S52,"OK","CORRIGIR")</f>
        <v>#REF!</v>
      </c>
      <c r="T53" s="178" t="e">
        <f>IF(T51=T52,"OK","CORRIGIR")</f>
        <v>#REF!</v>
      </c>
    </row>
    <row r="54" spans="1:20" ht="15" customHeight="1" x14ac:dyDescent="0.2">
      <c r="A54" s="2"/>
      <c r="B54" s="179" t="s">
        <v>126</v>
      </c>
      <c r="C54" s="180"/>
      <c r="D54" s="181"/>
      <c r="E54" s="182"/>
      <c r="F54" s="180" t="s">
        <v>127</v>
      </c>
      <c r="G54" s="5"/>
      <c r="H54" s="5"/>
      <c r="I54" s="6"/>
      <c r="J54" s="183" t="s">
        <v>128</v>
      </c>
      <c r="K54" s="184"/>
      <c r="L54" s="184"/>
      <c r="M54" s="185"/>
      <c r="N54" s="186" t="s">
        <v>127</v>
      </c>
      <c r="O54" s="7"/>
      <c r="P54" s="187"/>
      <c r="Q54" s="180" t="s">
        <v>129</v>
      </c>
      <c r="R54" s="188"/>
      <c r="S54" s="188"/>
      <c r="T54" s="189"/>
    </row>
    <row r="55" spans="1:20" ht="19.5" customHeight="1" thickBot="1" x14ac:dyDescent="0.25">
      <c r="A55" s="2"/>
      <c r="B55" s="8"/>
      <c r="C55" s="190"/>
      <c r="D55" s="191"/>
      <c r="E55" s="9"/>
      <c r="F55" s="9"/>
      <c r="G55" s="10" t="s">
        <v>130</v>
      </c>
      <c r="H55" s="9"/>
      <c r="I55" s="11"/>
      <c r="J55" s="12"/>
      <c r="K55" s="13"/>
      <c r="L55" s="192"/>
      <c r="M55" s="193"/>
      <c r="N55" s="14"/>
      <c r="O55" s="15" t="s">
        <v>131</v>
      </c>
      <c r="P55" s="16"/>
      <c r="Q55" s="17"/>
      <c r="R55" s="18"/>
      <c r="S55" s="18"/>
      <c r="T55" s="19"/>
    </row>
  </sheetData>
  <pageMargins left="0.78740157480314965" right="0.78740157480314965" top="0.78740157480314965" bottom="0.78740157480314965" header="0.51181102362204722" footer="0.51181102362204722"/>
  <pageSetup paperSize="8" scale="9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0"/>
  <sheetViews>
    <sheetView showGridLines="0" showZeros="0" tabSelected="1" topLeftCell="A2" zoomScaleNormal="100" zoomScaleSheetLayoutView="50" workbookViewId="0">
      <selection activeCell="C8" sqref="C8"/>
    </sheetView>
  </sheetViews>
  <sheetFormatPr defaultColWidth="21.6640625" defaultRowHeight="11.25" x14ac:dyDescent="0.2"/>
  <cols>
    <col min="1" max="1" width="13" style="294" customWidth="1"/>
    <col min="2" max="2" width="15.5" style="294" customWidth="1"/>
    <col min="3" max="3" width="92.33203125" style="286" customWidth="1"/>
    <col min="4" max="4" width="5.6640625" style="286" customWidth="1"/>
    <col min="5" max="5" width="12.83203125" style="286" customWidth="1"/>
    <col min="6" max="6" width="12.1640625" style="286" customWidth="1"/>
    <col min="7" max="8" width="15.1640625" style="286" customWidth="1"/>
    <col min="9" max="10" width="21.6640625" style="199"/>
    <col min="11" max="11" width="5.6640625" style="199" customWidth="1"/>
    <col min="12" max="16384" width="21.6640625" style="199"/>
  </cols>
  <sheetData>
    <row r="1" spans="1:8" ht="25.15" customHeight="1" thickBot="1" x14ac:dyDescent="0.25">
      <c r="A1" s="295" t="s">
        <v>10</v>
      </c>
      <c r="B1" s="296"/>
      <c r="C1" s="297"/>
      <c r="D1" s="298"/>
      <c r="E1" s="298"/>
      <c r="F1" s="298"/>
      <c r="G1" s="297"/>
      <c r="H1" s="299"/>
    </row>
    <row r="2" spans="1:8" x14ac:dyDescent="0.2">
      <c r="A2" s="200" t="s">
        <v>13</v>
      </c>
      <c r="B2" s="201"/>
      <c r="C2" s="202" t="s">
        <v>149</v>
      </c>
      <c r="D2" s="203"/>
      <c r="E2" s="203"/>
      <c r="F2" s="203"/>
      <c r="G2" s="204" t="s">
        <v>14</v>
      </c>
      <c r="H2" s="205" t="s">
        <v>160</v>
      </c>
    </row>
    <row r="3" spans="1:8" x14ac:dyDescent="0.2">
      <c r="A3" s="206" t="s">
        <v>143</v>
      </c>
      <c r="B3" s="207"/>
      <c r="C3" s="208" t="s">
        <v>150</v>
      </c>
      <c r="D3" s="209"/>
      <c r="E3" s="209"/>
      <c r="F3" s="209"/>
      <c r="G3" s="210" t="s">
        <v>16</v>
      </c>
      <c r="H3" s="211" t="s">
        <v>161</v>
      </c>
    </row>
    <row r="4" spans="1:8" ht="12" thickBot="1" x14ac:dyDescent="0.25">
      <c r="A4" s="212" t="s">
        <v>146</v>
      </c>
      <c r="B4" s="213"/>
      <c r="C4" s="214" t="s">
        <v>151</v>
      </c>
      <c r="D4" s="215"/>
      <c r="E4" s="215"/>
      <c r="F4" s="215"/>
      <c r="G4" s="215"/>
      <c r="H4" s="216"/>
    </row>
    <row r="5" spans="1:8" ht="12" thickBot="1" x14ac:dyDescent="0.25">
      <c r="A5" s="217" t="s">
        <v>35</v>
      </c>
      <c r="B5" s="218" t="s">
        <v>144</v>
      </c>
      <c r="C5" s="219" t="s">
        <v>8</v>
      </c>
      <c r="D5" s="220" t="s">
        <v>9</v>
      </c>
      <c r="E5" s="221" t="s">
        <v>11</v>
      </c>
      <c r="F5" s="222"/>
      <c r="G5" s="223"/>
      <c r="H5" s="223"/>
    </row>
    <row r="6" spans="1:8" ht="23.25" thickBot="1" x14ac:dyDescent="0.25">
      <c r="A6" s="224" t="s">
        <v>17</v>
      </c>
      <c r="B6" s="225"/>
      <c r="C6" s="226"/>
      <c r="D6" s="227"/>
      <c r="E6" s="228" t="s">
        <v>0</v>
      </c>
      <c r="F6" s="229" t="s">
        <v>1</v>
      </c>
      <c r="G6" s="230" t="s">
        <v>2</v>
      </c>
      <c r="H6" s="231" t="s">
        <v>12</v>
      </c>
    </row>
    <row r="7" spans="1:8" ht="12" thickBot="1" x14ac:dyDescent="0.25">
      <c r="A7" s="232" t="s">
        <v>52</v>
      </c>
      <c r="B7" s="233"/>
      <c r="C7" s="234" t="s">
        <v>41</v>
      </c>
      <c r="D7" s="250" t="s">
        <v>63</v>
      </c>
      <c r="E7" s="236"/>
      <c r="F7" s="235"/>
      <c r="G7" s="237"/>
      <c r="H7" s="238">
        <v>2096.59</v>
      </c>
    </row>
    <row r="8" spans="1:8" ht="23.25" thickBot="1" x14ac:dyDescent="0.25">
      <c r="A8" s="239" t="s">
        <v>138</v>
      </c>
      <c r="B8" s="240" t="s">
        <v>148</v>
      </c>
      <c r="C8" s="241" t="s">
        <v>147</v>
      </c>
      <c r="D8" s="242" t="s">
        <v>6</v>
      </c>
      <c r="E8" s="243">
        <v>1</v>
      </c>
      <c r="F8" s="244">
        <v>2096.59</v>
      </c>
      <c r="G8" s="245">
        <v>2096.59</v>
      </c>
      <c r="H8" s="246"/>
    </row>
    <row r="9" spans="1:8" ht="12" thickBot="1" x14ac:dyDescent="0.25">
      <c r="A9" s="247" t="s">
        <v>23</v>
      </c>
      <c r="B9" s="248"/>
      <c r="C9" s="249" t="s">
        <v>38</v>
      </c>
      <c r="D9" s="250" t="s">
        <v>63</v>
      </c>
      <c r="E9" s="236"/>
      <c r="F9" s="235"/>
      <c r="G9" s="237"/>
      <c r="H9" s="238">
        <v>845711.32000000007</v>
      </c>
    </row>
    <row r="10" spans="1:8" ht="12" thickBot="1" x14ac:dyDescent="0.25">
      <c r="A10" s="251" t="s">
        <v>142</v>
      </c>
      <c r="B10" s="252" t="s">
        <v>49</v>
      </c>
      <c r="C10" s="253" t="s">
        <v>26</v>
      </c>
      <c r="D10" s="254" t="s">
        <v>4</v>
      </c>
      <c r="E10" s="255">
        <v>10969.81</v>
      </c>
      <c r="F10" s="243">
        <v>0.6</v>
      </c>
      <c r="G10" s="245">
        <v>6581.89</v>
      </c>
      <c r="H10" s="246"/>
    </row>
    <row r="11" spans="1:8" x14ac:dyDescent="0.2">
      <c r="A11" s="256">
        <v>561100</v>
      </c>
      <c r="B11" s="257" t="s">
        <v>21</v>
      </c>
      <c r="C11" s="258" t="s">
        <v>152</v>
      </c>
      <c r="D11" s="259" t="s">
        <v>4</v>
      </c>
      <c r="E11" s="243">
        <v>10969.81</v>
      </c>
      <c r="F11" s="260">
        <v>0.46</v>
      </c>
      <c r="G11" s="261">
        <v>5046.1099999999997</v>
      </c>
      <c r="H11" s="246"/>
    </row>
    <row r="12" spans="1:8" ht="12" thickBot="1" x14ac:dyDescent="0.25">
      <c r="A12" s="262" t="s">
        <v>135</v>
      </c>
      <c r="B12" s="263" t="s">
        <v>25</v>
      </c>
      <c r="C12" s="264" t="s">
        <v>68</v>
      </c>
      <c r="D12" s="265" t="s">
        <v>5</v>
      </c>
      <c r="E12" s="266">
        <v>5.48</v>
      </c>
      <c r="F12" s="267">
        <v>3824.38</v>
      </c>
      <c r="G12" s="268">
        <v>20957.599999999999</v>
      </c>
      <c r="H12" s="246"/>
    </row>
    <row r="13" spans="1:8" x14ac:dyDescent="0.2">
      <c r="A13" s="269">
        <v>570000</v>
      </c>
      <c r="B13" s="270" t="s">
        <v>154</v>
      </c>
      <c r="C13" s="271" t="s">
        <v>162</v>
      </c>
      <c r="D13" s="259" t="s">
        <v>5</v>
      </c>
      <c r="E13" s="272">
        <v>425.52</v>
      </c>
      <c r="F13" s="260">
        <v>238.52</v>
      </c>
      <c r="G13" s="261">
        <v>101495.03</v>
      </c>
      <c r="H13" s="246"/>
    </row>
    <row r="14" spans="1:8" ht="12" thickBot="1" x14ac:dyDescent="0.25">
      <c r="A14" s="273" t="s">
        <v>136</v>
      </c>
      <c r="B14" s="274" t="s">
        <v>25</v>
      </c>
      <c r="C14" s="275" t="s">
        <v>69</v>
      </c>
      <c r="D14" s="265" t="s">
        <v>5</v>
      </c>
      <c r="E14" s="266">
        <v>20.85</v>
      </c>
      <c r="F14" s="276">
        <v>5428.07</v>
      </c>
      <c r="G14" s="268">
        <v>113175.26</v>
      </c>
      <c r="H14" s="246"/>
    </row>
    <row r="15" spans="1:8" x14ac:dyDescent="0.2">
      <c r="A15" s="277">
        <v>561100</v>
      </c>
      <c r="B15" s="278" t="s">
        <v>21</v>
      </c>
      <c r="C15" s="279" t="s">
        <v>153</v>
      </c>
      <c r="D15" s="259" t="s">
        <v>4</v>
      </c>
      <c r="E15" s="272">
        <v>10969.81</v>
      </c>
      <c r="F15" s="260">
        <v>0.46</v>
      </c>
      <c r="G15" s="261">
        <v>5046.1099999999997</v>
      </c>
      <c r="H15" s="246"/>
    </row>
    <row r="16" spans="1:8" ht="12" thickBot="1" x14ac:dyDescent="0.25">
      <c r="A16" s="262" t="s">
        <v>135</v>
      </c>
      <c r="B16" s="274" t="s">
        <v>25</v>
      </c>
      <c r="C16" s="280" t="s">
        <v>68</v>
      </c>
      <c r="D16" s="265" t="s">
        <v>5</v>
      </c>
      <c r="E16" s="266">
        <v>5.48</v>
      </c>
      <c r="F16" s="267">
        <v>3824.38</v>
      </c>
      <c r="G16" s="268">
        <v>20957.599999999999</v>
      </c>
      <c r="H16" s="246"/>
    </row>
    <row r="17" spans="1:8" x14ac:dyDescent="0.2">
      <c r="A17" s="269">
        <v>570000</v>
      </c>
      <c r="B17" s="270" t="s">
        <v>154</v>
      </c>
      <c r="C17" s="271" t="s">
        <v>163</v>
      </c>
      <c r="D17" s="259" t="s">
        <v>5</v>
      </c>
      <c r="E17" s="243">
        <v>1134.71</v>
      </c>
      <c r="F17" s="260">
        <v>238.52</v>
      </c>
      <c r="G17" s="261">
        <v>270651.03000000003</v>
      </c>
      <c r="H17" s="246"/>
    </row>
    <row r="18" spans="1:8" ht="12" thickBot="1" x14ac:dyDescent="0.25">
      <c r="A18" s="273" t="s">
        <v>137</v>
      </c>
      <c r="B18" s="274" t="s">
        <v>25</v>
      </c>
      <c r="C18" s="275" t="s">
        <v>69</v>
      </c>
      <c r="D18" s="265" t="s">
        <v>5</v>
      </c>
      <c r="E18" s="266">
        <v>55.600000000000009</v>
      </c>
      <c r="F18" s="276">
        <v>5428.07</v>
      </c>
      <c r="G18" s="268">
        <v>301800.69</v>
      </c>
      <c r="H18" s="246"/>
    </row>
    <row r="19" spans="1:8" ht="12" thickBot="1" x14ac:dyDescent="0.25">
      <c r="A19" s="247" t="s">
        <v>24</v>
      </c>
      <c r="B19" s="248"/>
      <c r="C19" s="249" t="s">
        <v>70</v>
      </c>
      <c r="D19" s="250" t="s">
        <v>63</v>
      </c>
      <c r="E19" s="236"/>
      <c r="F19" s="235"/>
      <c r="G19" s="237"/>
      <c r="H19" s="238">
        <v>313493.12</v>
      </c>
    </row>
    <row r="20" spans="1:8" x14ac:dyDescent="0.2">
      <c r="A20" s="281">
        <v>606700</v>
      </c>
      <c r="B20" s="240" t="s">
        <v>21</v>
      </c>
      <c r="C20" s="241" t="s">
        <v>27</v>
      </c>
      <c r="D20" s="242" t="s">
        <v>3</v>
      </c>
      <c r="E20" s="243">
        <v>128.6</v>
      </c>
      <c r="F20" s="243">
        <v>148.19</v>
      </c>
      <c r="G20" s="245">
        <v>19057.23</v>
      </c>
      <c r="H20" s="246"/>
    </row>
    <row r="21" spans="1:8" x14ac:dyDescent="0.2">
      <c r="A21" s="281">
        <v>72961</v>
      </c>
      <c r="B21" s="240" t="s">
        <v>72</v>
      </c>
      <c r="C21" s="241" t="s">
        <v>20</v>
      </c>
      <c r="D21" s="242" t="s">
        <v>4</v>
      </c>
      <c r="E21" s="243">
        <v>5144</v>
      </c>
      <c r="F21" s="243">
        <v>1.97</v>
      </c>
      <c r="G21" s="245">
        <v>10133.68</v>
      </c>
      <c r="H21" s="246"/>
    </row>
    <row r="22" spans="1:8" x14ac:dyDescent="0.2">
      <c r="A22" s="281">
        <v>516000</v>
      </c>
      <c r="B22" s="240" t="s">
        <v>21</v>
      </c>
      <c r="C22" s="241" t="s">
        <v>141</v>
      </c>
      <c r="D22" s="242" t="s">
        <v>3</v>
      </c>
      <c r="E22" s="243">
        <v>154</v>
      </c>
      <c r="F22" s="243">
        <v>90.76</v>
      </c>
      <c r="G22" s="245">
        <v>13977.04</v>
      </c>
      <c r="H22" s="246"/>
    </row>
    <row r="23" spans="1:8" x14ac:dyDescent="0.2">
      <c r="A23" s="281">
        <v>602100</v>
      </c>
      <c r="B23" s="240" t="s">
        <v>21</v>
      </c>
      <c r="C23" s="241" t="s">
        <v>28</v>
      </c>
      <c r="D23" s="242" t="s">
        <v>4</v>
      </c>
      <c r="E23" s="243">
        <v>186.29999999999998</v>
      </c>
      <c r="F23" s="243">
        <v>108.59</v>
      </c>
      <c r="G23" s="245">
        <v>20230.32</v>
      </c>
      <c r="H23" s="246"/>
    </row>
    <row r="24" spans="1:8" x14ac:dyDescent="0.2">
      <c r="A24" s="281">
        <v>605000</v>
      </c>
      <c r="B24" s="240" t="s">
        <v>21</v>
      </c>
      <c r="C24" s="241" t="s">
        <v>29</v>
      </c>
      <c r="D24" s="242" t="s">
        <v>4</v>
      </c>
      <c r="E24" s="243">
        <v>4003</v>
      </c>
      <c r="F24" s="243">
        <v>38.15</v>
      </c>
      <c r="G24" s="245">
        <v>152714.45000000001</v>
      </c>
      <c r="H24" s="246"/>
    </row>
    <row r="25" spans="1:8" x14ac:dyDescent="0.2">
      <c r="A25" s="281">
        <v>411000</v>
      </c>
      <c r="B25" s="240" t="s">
        <v>21</v>
      </c>
      <c r="C25" s="241" t="s">
        <v>30</v>
      </c>
      <c r="D25" s="242" t="s">
        <v>3</v>
      </c>
      <c r="E25" s="243">
        <v>149</v>
      </c>
      <c r="F25" s="243">
        <v>14.96</v>
      </c>
      <c r="G25" s="245">
        <v>2229.04</v>
      </c>
      <c r="H25" s="246"/>
    </row>
    <row r="26" spans="1:8" x14ac:dyDescent="0.2">
      <c r="A26" s="282" t="s">
        <v>155</v>
      </c>
      <c r="B26" s="283" t="s">
        <v>155</v>
      </c>
      <c r="C26" s="284" t="s">
        <v>156</v>
      </c>
      <c r="D26" s="242" t="s">
        <v>4</v>
      </c>
      <c r="E26" s="243">
        <v>395</v>
      </c>
      <c r="F26" s="244">
        <v>83.76</v>
      </c>
      <c r="G26" s="245">
        <v>33085.199999999997</v>
      </c>
      <c r="H26" s="246"/>
    </row>
    <row r="27" spans="1:8" ht="12" thickBot="1" x14ac:dyDescent="0.25">
      <c r="A27" s="282" t="s">
        <v>155</v>
      </c>
      <c r="B27" s="283" t="s">
        <v>155</v>
      </c>
      <c r="C27" s="284" t="s">
        <v>157</v>
      </c>
      <c r="D27" s="242" t="s">
        <v>4</v>
      </c>
      <c r="E27" s="243">
        <v>741</v>
      </c>
      <c r="F27" s="243">
        <v>83.76</v>
      </c>
      <c r="G27" s="285">
        <v>62066.16</v>
      </c>
      <c r="H27" s="246"/>
    </row>
    <row r="28" spans="1:8" ht="12" thickBot="1" x14ac:dyDescent="0.25">
      <c r="A28" s="247" t="s">
        <v>36</v>
      </c>
      <c r="B28" s="248"/>
      <c r="C28" s="249" t="s">
        <v>44</v>
      </c>
      <c r="D28" s="250" t="s">
        <v>63</v>
      </c>
      <c r="E28" s="236"/>
      <c r="F28" s="235"/>
      <c r="G28" s="237"/>
      <c r="H28" s="238">
        <v>19847.97</v>
      </c>
    </row>
    <row r="29" spans="1:8" x14ac:dyDescent="0.2">
      <c r="A29" s="281" t="s">
        <v>32</v>
      </c>
      <c r="B29" s="240" t="s">
        <v>21</v>
      </c>
      <c r="C29" s="241" t="s">
        <v>31</v>
      </c>
      <c r="D29" s="242" t="s">
        <v>6</v>
      </c>
      <c r="E29" s="243">
        <v>2</v>
      </c>
      <c r="F29" s="243">
        <v>461.14</v>
      </c>
      <c r="G29" s="245">
        <v>922.28</v>
      </c>
      <c r="H29" s="246"/>
    </row>
    <row r="30" spans="1:8" x14ac:dyDescent="0.2">
      <c r="A30" s="281" t="s">
        <v>33</v>
      </c>
      <c r="B30" s="240" t="s">
        <v>21</v>
      </c>
      <c r="C30" s="241" t="s">
        <v>65</v>
      </c>
      <c r="D30" s="242" t="s">
        <v>6</v>
      </c>
      <c r="E30" s="243">
        <v>12</v>
      </c>
      <c r="F30" s="244">
        <v>525.92999999999995</v>
      </c>
      <c r="G30" s="245">
        <v>6311.16</v>
      </c>
      <c r="H30" s="246"/>
    </row>
    <row r="31" spans="1:8" x14ac:dyDescent="0.2">
      <c r="A31" s="281">
        <v>822000</v>
      </c>
      <c r="B31" s="283" t="s">
        <v>21</v>
      </c>
      <c r="C31" s="279" t="s">
        <v>158</v>
      </c>
      <c r="D31" s="242" t="s">
        <v>4</v>
      </c>
      <c r="E31" s="243">
        <v>128</v>
      </c>
      <c r="F31" s="243">
        <v>28.36</v>
      </c>
      <c r="G31" s="245">
        <v>3630.08</v>
      </c>
      <c r="H31" s="246"/>
    </row>
    <row r="32" spans="1:8" ht="12" thickBot="1" x14ac:dyDescent="0.25">
      <c r="A32" s="281">
        <v>822000</v>
      </c>
      <c r="B32" s="283" t="s">
        <v>21</v>
      </c>
      <c r="C32" s="279" t="s">
        <v>159</v>
      </c>
      <c r="D32" s="242" t="s">
        <v>4</v>
      </c>
      <c r="E32" s="243">
        <v>316.79999999999995</v>
      </c>
      <c r="F32" s="243">
        <v>28.36</v>
      </c>
      <c r="G32" s="245">
        <v>8984.4500000000007</v>
      </c>
      <c r="H32" s="246"/>
    </row>
    <row r="33" spans="1:11" ht="45.75" thickBot="1" x14ac:dyDescent="0.25">
      <c r="A33" s="247" t="s">
        <v>53</v>
      </c>
      <c r="B33" s="248"/>
      <c r="C33" s="249" t="s">
        <v>61</v>
      </c>
      <c r="D33" s="250" t="s">
        <v>63</v>
      </c>
      <c r="E33" s="236"/>
      <c r="F33" s="235"/>
      <c r="G33" s="237"/>
      <c r="H33" s="238">
        <v>15453.82</v>
      </c>
    </row>
    <row r="34" spans="1:11" s="286" customFormat="1" x14ac:dyDescent="0.2">
      <c r="A34" s="281" t="s">
        <v>73</v>
      </c>
      <c r="B34" s="240" t="s">
        <v>60</v>
      </c>
      <c r="C34" s="300" t="s">
        <v>54</v>
      </c>
      <c r="D34" s="242" t="s">
        <v>6</v>
      </c>
      <c r="E34" s="243">
        <v>17</v>
      </c>
      <c r="F34" s="243">
        <v>169.5</v>
      </c>
      <c r="G34" s="245">
        <v>2881.5</v>
      </c>
      <c r="H34" s="246"/>
      <c r="I34" s="199"/>
      <c r="J34" s="199"/>
      <c r="K34" s="199"/>
    </row>
    <row r="35" spans="1:11" s="286" customFormat="1" x14ac:dyDescent="0.2">
      <c r="A35" s="281" t="s">
        <v>55</v>
      </c>
      <c r="B35" s="240" t="s">
        <v>66</v>
      </c>
      <c r="C35" s="241" t="s">
        <v>56</v>
      </c>
      <c r="D35" s="242" t="s">
        <v>6</v>
      </c>
      <c r="E35" s="243">
        <v>17</v>
      </c>
      <c r="F35" s="243">
        <v>99.15</v>
      </c>
      <c r="G35" s="245">
        <v>1685.55</v>
      </c>
      <c r="H35" s="246"/>
      <c r="I35" s="199"/>
      <c r="J35" s="199"/>
      <c r="K35" s="199"/>
    </row>
    <row r="36" spans="1:11" s="286" customFormat="1" x14ac:dyDescent="0.2">
      <c r="A36" s="281" t="s">
        <v>57</v>
      </c>
      <c r="B36" s="240" t="s">
        <v>66</v>
      </c>
      <c r="C36" s="241" t="s">
        <v>58</v>
      </c>
      <c r="D36" s="242" t="s">
        <v>6</v>
      </c>
      <c r="E36" s="243">
        <v>17</v>
      </c>
      <c r="F36" s="243">
        <v>80.8</v>
      </c>
      <c r="G36" s="245">
        <v>1373.6</v>
      </c>
      <c r="H36" s="246"/>
      <c r="I36" s="199"/>
      <c r="J36" s="199"/>
      <c r="K36" s="199"/>
    </row>
    <row r="37" spans="1:11" s="286" customFormat="1" x14ac:dyDescent="0.2">
      <c r="A37" s="281" t="s">
        <v>139</v>
      </c>
      <c r="B37" s="240" t="s">
        <v>66</v>
      </c>
      <c r="C37" s="241" t="s">
        <v>140</v>
      </c>
      <c r="D37" s="242" t="s">
        <v>6</v>
      </c>
      <c r="E37" s="243">
        <v>17</v>
      </c>
      <c r="F37" s="243">
        <v>218.23</v>
      </c>
      <c r="G37" s="245">
        <v>3709.91</v>
      </c>
      <c r="H37" s="246"/>
      <c r="I37" s="199"/>
      <c r="J37" s="199"/>
      <c r="K37" s="199"/>
    </row>
    <row r="38" spans="1:11" s="286" customFormat="1" ht="12" thickBot="1" x14ac:dyDescent="0.25">
      <c r="A38" s="281" t="s">
        <v>67</v>
      </c>
      <c r="B38" s="240" t="s">
        <v>60</v>
      </c>
      <c r="C38" s="241" t="s">
        <v>62</v>
      </c>
      <c r="D38" s="242" t="s">
        <v>59</v>
      </c>
      <c r="E38" s="243">
        <v>1</v>
      </c>
      <c r="F38" s="243">
        <v>5803.26</v>
      </c>
      <c r="G38" s="245">
        <v>5803.26</v>
      </c>
      <c r="H38" s="246"/>
      <c r="I38" s="199"/>
      <c r="J38" s="199"/>
      <c r="K38" s="199"/>
    </row>
    <row r="39" spans="1:11" ht="12" thickBot="1" x14ac:dyDescent="0.25">
      <c r="A39" s="287"/>
      <c r="B39" s="288"/>
      <c r="C39" s="289" t="s">
        <v>51</v>
      </c>
      <c r="D39" s="290"/>
      <c r="E39" s="291"/>
      <c r="F39" s="292"/>
      <c r="G39" s="293">
        <v>1196602.82</v>
      </c>
      <c r="H39" s="293">
        <v>1196602.82</v>
      </c>
    </row>
    <row r="40" spans="1:11" x14ac:dyDescent="0.2">
      <c r="G40" s="301"/>
      <c r="H40" s="301"/>
    </row>
  </sheetData>
  <phoneticPr fontId="0" type="noConversion"/>
  <pageMargins left="1.1811023622047245" right="0.78740157480314965" top="1.1811023622047245" bottom="1.1811023622047245" header="0.31496062992125984" footer="0.51181102362204722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Cronograma SFM</vt:lpstr>
      <vt:lpstr>Planilha de serviços</vt:lpstr>
      <vt:lpstr>'Cronograma SFM'!Area_de_impressao</vt:lpstr>
      <vt:lpstr>'Planilha de serviços'!Area_de_impressao</vt:lpstr>
      <vt:lpstr>'Planilha de serviços'!Titulos_de_impressao</vt:lpstr>
    </vt:vector>
  </TitlesOfParts>
  <Company>PARANACIDADE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  José da Costa</dc:creator>
  <cp:lastModifiedBy>Hélio Sabino Deitos</cp:lastModifiedBy>
  <cp:lastPrinted>2021-07-12T16:10:45Z</cp:lastPrinted>
  <dcterms:created xsi:type="dcterms:W3CDTF">2008-09-16T14:08:54Z</dcterms:created>
  <dcterms:modified xsi:type="dcterms:W3CDTF">2021-07-12T16:16:12Z</dcterms:modified>
</cp:coreProperties>
</file>